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haHe\Desktop\Div_template\"/>
    </mc:Choice>
  </mc:AlternateContent>
  <bookViews>
    <workbookView xWindow="0" yWindow="0" windowWidth="20490" windowHeight="6120" activeTab="1"/>
  </bookViews>
  <sheets>
    <sheet name="Version history" sheetId="17" r:id="rId1"/>
    <sheet name="Participant information" sheetId="16" r:id="rId2"/>
    <sheet name="Standardised model reporting" sheetId="1" r:id="rId3"/>
    <sheet name="Internal model reporting" sheetId="8" r:id="rId4"/>
    <sheet name="Company - group profile" sheetId="12" r:id="rId5"/>
    <sheet name="Correlation matrices" sheetId="11" r:id="rId6"/>
    <sheet name="Validation checks" sheetId="10" r:id="rId7"/>
    <sheet name="Standardised risks" sheetId="15" r:id="rId8"/>
    <sheet name="Lists" sheetId="13" r:id="rId9"/>
  </sheets>
  <externalReferences>
    <externalReference r:id="rId10"/>
  </externalReferences>
  <definedNames>
    <definedName name="Countries_names">[1]!Countries[Country_of_authorisation]</definedName>
    <definedName name="country_codes">[1]!Countries[Country_code]</definedName>
    <definedName name="Reporting_currencies">[1]help!$A$2:$A$34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0" l="1"/>
  <c r="E10" i="10"/>
  <c r="F10" i="10"/>
  <c r="G10" i="10"/>
  <c r="H10" i="10"/>
  <c r="I10" i="10"/>
  <c r="J10" i="10"/>
  <c r="K10" i="10"/>
  <c r="L10" i="10"/>
  <c r="M10" i="10"/>
  <c r="N10" i="10"/>
  <c r="O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28" i="1"/>
  <c r="K9" i="10"/>
  <c r="O9" i="10"/>
  <c r="L42" i="1" l="1"/>
  <c r="K42" i="1"/>
  <c r="J42" i="1"/>
  <c r="I42" i="1"/>
  <c r="H42" i="1"/>
  <c r="G42" i="1"/>
  <c r="F42" i="1"/>
  <c r="E42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4" i="1"/>
  <c r="K34" i="1"/>
  <c r="J34" i="1"/>
  <c r="I34" i="1"/>
  <c r="H34" i="1"/>
  <c r="G34" i="1"/>
  <c r="F34" i="1"/>
  <c r="E34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C18" i="16" l="1"/>
  <c r="C4" i="16"/>
  <c r="C3" i="16"/>
  <c r="C2" i="16"/>
  <c r="F9" i="10" l="1"/>
  <c r="L26" i="1" l="1"/>
  <c r="L25" i="1"/>
  <c r="L24" i="1"/>
  <c r="L23" i="1"/>
  <c r="L22" i="1"/>
  <c r="L21" i="1"/>
  <c r="L19" i="1"/>
  <c r="L18" i="1"/>
  <c r="L17" i="1"/>
  <c r="L16" i="1"/>
  <c r="L15" i="1"/>
  <c r="L13" i="1"/>
  <c r="L12" i="1"/>
  <c r="L11" i="1"/>
  <c r="L10" i="1"/>
  <c r="L20" i="1"/>
  <c r="L14" i="1"/>
  <c r="O7" i="10"/>
  <c r="P7" i="10"/>
  <c r="H9" i="10"/>
  <c r="G9" i="10" l="1"/>
  <c r="I9" i="10"/>
  <c r="J9" i="10"/>
  <c r="L9" i="10"/>
  <c r="M9" i="10"/>
  <c r="N9" i="10"/>
  <c r="G7" i="10" l="1"/>
  <c r="N7" i="10"/>
  <c r="J7" i="10"/>
  <c r="F7" i="10"/>
  <c r="M7" i="10"/>
  <c r="I7" i="10"/>
  <c r="K7" i="10"/>
  <c r="L7" i="10"/>
  <c r="H7" i="10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H26" i="1"/>
  <c r="H24" i="1"/>
  <c r="H21" i="1"/>
  <c r="H20" i="1"/>
  <c r="H15" i="1"/>
  <c r="H14" i="1"/>
  <c r="H25" i="1"/>
  <c r="H23" i="1"/>
  <c r="H22" i="1"/>
  <c r="H19" i="1"/>
  <c r="H18" i="1"/>
  <c r="H17" i="1"/>
  <c r="H16" i="1"/>
  <c r="H13" i="1"/>
  <c r="H12" i="1"/>
  <c r="H11" i="1"/>
  <c r="H10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I12" i="1"/>
  <c r="I11" i="1"/>
  <c r="I10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9" i="10" l="1"/>
  <c r="D25" i="1"/>
  <c r="D21" i="1"/>
  <c r="D17" i="1"/>
  <c r="D13" i="1"/>
  <c r="D20" i="1"/>
  <c r="D12" i="1"/>
  <c r="D23" i="1"/>
  <c r="D15" i="1"/>
  <c r="D26" i="1"/>
  <c r="D22" i="1"/>
  <c r="D14" i="1"/>
  <c r="D24" i="1"/>
  <c r="D16" i="1"/>
  <c r="D19" i="1"/>
  <c r="D11" i="1"/>
  <c r="D18" i="1"/>
  <c r="D10" i="1"/>
  <c r="D9" i="10"/>
  <c r="E7" i="10" l="1"/>
  <c r="D7" i="10"/>
</calcChain>
</file>

<file path=xl/sharedStrings.xml><?xml version="1.0" encoding="utf-8"?>
<sst xmlns="http://schemas.openxmlformats.org/spreadsheetml/2006/main" count="639" uniqueCount="364">
  <si>
    <t>EV</t>
  </si>
  <si>
    <t>Q0005</t>
  </si>
  <si>
    <t>mVaR</t>
  </si>
  <si>
    <t>Total</t>
  </si>
  <si>
    <t>Market risk</t>
  </si>
  <si>
    <t>…</t>
  </si>
  <si>
    <t>0.5% quantile of the distribution</t>
  </si>
  <si>
    <t>Column number:</t>
  </si>
  <si>
    <t>Top level risk</t>
  </si>
  <si>
    <t>Market</t>
  </si>
  <si>
    <t>Life</t>
  </si>
  <si>
    <t>Non Life</t>
  </si>
  <si>
    <t>Health</t>
  </si>
  <si>
    <t>Operational</t>
  </si>
  <si>
    <r>
      <rPr>
        <b/>
        <i/>
        <u/>
        <sz val="10"/>
        <color theme="0"/>
        <rFont val="Arial"/>
        <family val="2"/>
      </rPr>
      <t>Modelled Value-at-Risk (VaR)</t>
    </r>
    <r>
      <rPr>
        <b/>
        <i/>
        <sz val="10"/>
        <color theme="0"/>
        <rFont val="Arial"/>
        <family val="2"/>
      </rPr>
      <t xml:space="preserve"> in local currency</t>
    </r>
  </si>
  <si>
    <t>Credit</t>
  </si>
  <si>
    <r>
      <t xml:space="preserve"> Value of the financial position in a </t>
    </r>
    <r>
      <rPr>
        <b/>
        <i/>
        <u/>
        <sz val="10"/>
        <color theme="0"/>
        <rFont val="Arial"/>
        <family val="2"/>
      </rPr>
      <t>(predefined) percentile</t>
    </r>
    <r>
      <rPr>
        <b/>
        <i/>
        <sz val="10"/>
        <color theme="0"/>
        <rFont val="Arial"/>
        <family val="2"/>
      </rPr>
      <t xml:space="preserve"> on the distribution </t>
    </r>
  </si>
  <si>
    <t>QP0001</t>
  </si>
  <si>
    <t>QP0003</t>
  </si>
  <si>
    <t>QP0005</t>
  </si>
  <si>
    <t>QP0010</t>
  </si>
  <si>
    <t>QP0025</t>
  </si>
  <si>
    <t>QP0050</t>
  </si>
  <si>
    <t>QP0100</t>
  </si>
  <si>
    <t>QP0250</t>
  </si>
  <si>
    <t>QP0500</t>
  </si>
  <si>
    <t>QP0750</t>
  </si>
  <si>
    <t>QP0900</t>
  </si>
  <si>
    <t>QP0950</t>
  </si>
  <si>
    <t>QP0975</t>
  </si>
  <si>
    <t>QP0990</t>
  </si>
  <si>
    <t>QP0995</t>
  </si>
  <si>
    <t>QP0997</t>
  </si>
  <si>
    <t>QP0999</t>
  </si>
  <si>
    <r>
      <t xml:space="preserve"> Value of the financial position under a </t>
    </r>
    <r>
      <rPr>
        <b/>
        <i/>
        <u/>
        <sz val="10"/>
        <color theme="0"/>
        <rFont val="Arial"/>
        <family val="2"/>
      </rPr>
      <t>Monte Carlo scenario</t>
    </r>
    <r>
      <rPr>
        <b/>
        <i/>
        <sz val="10"/>
        <color theme="0"/>
        <rFont val="Arial"/>
        <family val="2"/>
      </rPr>
      <t xml:space="preserve"> of the marginal distribution</t>
    </r>
  </si>
  <si>
    <t>Cross-Terms</t>
  </si>
  <si>
    <t>Credit spread risk financial instruments included in credit risk</t>
  </si>
  <si>
    <t>Migration &amp; Default risk financial instruments included in market risk</t>
  </si>
  <si>
    <t>Credit risk</t>
  </si>
  <si>
    <t>Inflation risk
included in market risk</t>
  </si>
  <si>
    <t>Inflation risk Health
included in market risk</t>
  </si>
  <si>
    <t>Pension risk</t>
  </si>
  <si>
    <t>Other Non-Life Underwriting risks</t>
  </si>
  <si>
    <t>Other Health Underwriting risks</t>
  </si>
  <si>
    <t>Other Operational risks</t>
  </si>
  <si>
    <t>Other inflation risks
included in market risk</t>
  </si>
  <si>
    <t>Premium risk
Credit &amp; Suretyship
included in Credit risk</t>
  </si>
  <si>
    <t>Mapping Standardised model reporting</t>
  </si>
  <si>
    <t>Subtotal</t>
  </si>
  <si>
    <t>Other market risks including cross-terms</t>
  </si>
  <si>
    <t>FX risk Credit risk
included in Credit risk</t>
  </si>
  <si>
    <t>Other Credit risks
including cross-terms</t>
  </si>
  <si>
    <t>Life Underwriting risks Non-Life annuities
included in Life Underwriting risk</t>
  </si>
  <si>
    <t>Life Underwriting risks Health Liabilities
included in Life Underwriting risk</t>
  </si>
  <si>
    <t>FX risk Life
included in Life Underwriting risk</t>
  </si>
  <si>
    <t>Other Life
Underwriting risks
including cross-terms</t>
  </si>
  <si>
    <t>FX risk Non-Life
included in Non-Life Underwriting risk</t>
  </si>
  <si>
    <t>FX risk Health
included in Health Underwriting risk</t>
  </si>
  <si>
    <t>Operational
including group risks</t>
  </si>
  <si>
    <t>FX risk Operational risk
included in Operational risk</t>
  </si>
  <si>
    <t>Difference between two market risk runs with stochastic and fixed rating migrations on a sim by sim basis</t>
  </si>
  <si>
    <t>Deduced from specific loss proxy function (for technical provisions Life net of reinsurance)</t>
  </si>
  <si>
    <t>Deduced from specific loss proxy function (for technical provisions Non-Life net of reinsurance)</t>
  </si>
  <si>
    <t>Deduced from specific loss proxy function (for technical provisions Health net of reinsurance)</t>
  </si>
  <si>
    <t>Deduced from specific loss proxy function (for all other balance sheet positions)</t>
  </si>
  <si>
    <t xml:space="preserve">Deduced from specific loss proxy function </t>
  </si>
  <si>
    <t>Difference between two credit risk runs with stochastic and fixed credit spreads on a sim by sim basis</t>
  </si>
  <si>
    <t>Difference between two credit risk runs with stochastic and fixed FX rates on a sim by sim basis</t>
  </si>
  <si>
    <t>Difference between two business risk runs with stochastic and fixed FX rates on a sim by sim basis</t>
  </si>
  <si>
    <t>Difference between two Life risk runs with stochastic and fixed FX rates on a sim by sim basis</t>
  </si>
  <si>
    <t>Difference between two Non-Life risk runs with stochastic and fixed FX rates on a sim by sim basis</t>
  </si>
  <si>
    <t>Difference between two Health risk runs with stochastic and fixed FX rates on a sim by sim basis</t>
  </si>
  <si>
    <t>Difference between two Operational risk runs with stochastic and fixed FX rates on a sim by sim basis</t>
  </si>
  <si>
    <t>Typically Health NSLT and Health CAT risks</t>
  </si>
  <si>
    <t>Typically Health SLT risks</t>
  </si>
  <si>
    <t>Comment</t>
  </si>
  <si>
    <t>Check total: Standard vs. Internal</t>
  </si>
  <si>
    <t>Check Standardised reporting: total vs. parts</t>
  </si>
  <si>
    <t>Check IM reporting: total vs parts</t>
  </si>
  <si>
    <t>Check IM market risk</t>
  </si>
  <si>
    <t>Check IM inflation risk</t>
  </si>
  <si>
    <t>Check IM credit risk</t>
  </si>
  <si>
    <t>Check IM business risk</t>
  </si>
  <si>
    <t>Check IM Life</t>
  </si>
  <si>
    <t>Check IM Non-Life</t>
  </si>
  <si>
    <t>Check IM Health</t>
  </si>
  <si>
    <t>Check IM Operational</t>
  </si>
  <si>
    <t>Check Standard reporting: Q005 consistency</t>
  </si>
  <si>
    <t>Miscellaneous (including Risk-sharing not modelled, Add-on etc.)</t>
  </si>
  <si>
    <t>Misc</t>
  </si>
  <si>
    <t>Loss Absorbing Capacity Deferred Taxes</t>
  </si>
  <si>
    <t xml:space="preserve">Tax </t>
  </si>
  <si>
    <t>Solvency Capital Requirement</t>
  </si>
  <si>
    <t>SCR</t>
  </si>
  <si>
    <t>Inflation risk Life
included in market risk
(excl. Non-Life annuities)</t>
  </si>
  <si>
    <t>Inflation risk Non-Life
included in market risk
(incl. Non-Life annuities)</t>
  </si>
  <si>
    <t>Other risks</t>
  </si>
  <si>
    <t>Liquidity risk
(if modelled)</t>
  </si>
  <si>
    <t>Pension risk
(if modelled seperately)</t>
  </si>
  <si>
    <t>Other</t>
  </si>
  <si>
    <t>Check IM Other</t>
  </si>
  <si>
    <t>Business</t>
  </si>
  <si>
    <r>
      <rPr>
        <b/>
        <i/>
        <u/>
        <sz val="10"/>
        <color theme="0"/>
        <rFont val="Arial"/>
        <family val="2"/>
      </rPr>
      <t>Modelled Value-at-Risk (VaR)</t>
    </r>
    <r>
      <rPr>
        <b/>
        <i/>
        <sz val="10"/>
        <color theme="0"/>
        <rFont val="Arial"/>
        <family val="2"/>
      </rPr>
      <t xml:space="preserve"> Total risk in local currency</t>
    </r>
  </si>
  <si>
    <t>OtherUT</t>
  </si>
  <si>
    <t>Expected result at t=1, supposed to be the mean value of the distribution</t>
  </si>
  <si>
    <t>Center</t>
  </si>
  <si>
    <t>Is the expected profit deducted for calculating the SCR</t>
  </si>
  <si>
    <t>Internal Model reporting - Linear Output correlation matrix</t>
  </si>
  <si>
    <t>Standardised model reporting - Linear Output correlation matrix</t>
  </si>
  <si>
    <t>SCR of entities evaluated with SF</t>
  </si>
  <si>
    <t>SCR contribution from other institutions</t>
  </si>
  <si>
    <t>UTSF</t>
  </si>
  <si>
    <t>Cross-terms
(if modelled seperately)</t>
  </si>
  <si>
    <t>Life risk</t>
  </si>
  <si>
    <t>Non-Life risk</t>
  </si>
  <si>
    <t>Health risk
(if modelled seperately)</t>
  </si>
  <si>
    <t>Total Asset (before Tax)</t>
  </si>
  <si>
    <t>Total Liabilities (before Tax)</t>
  </si>
  <si>
    <t>Eligible own funds to meet solvency capital Requirement</t>
  </si>
  <si>
    <t xml:space="preserve">Total of investments </t>
  </si>
  <si>
    <t>totAsset</t>
  </si>
  <si>
    <t>totLiabilities</t>
  </si>
  <si>
    <t>eOF</t>
  </si>
  <si>
    <t>totInvestments</t>
  </si>
  <si>
    <t>GWPLife</t>
  </si>
  <si>
    <t>GWPNonLife</t>
  </si>
  <si>
    <t>Gross written premiums Life</t>
  </si>
  <si>
    <t>Gross written premiums Non-life</t>
  </si>
  <si>
    <t>Non-Life Underwriting risks Health Liabilities
included in Non-Life Underwriting risk</t>
  </si>
  <si>
    <t>Is simulation data available?</t>
  </si>
  <si>
    <t>SimData</t>
  </si>
  <si>
    <t>Yes</t>
  </si>
  <si>
    <t>No</t>
  </si>
  <si>
    <t>Expense &amp; Lapse risk
(if modelled seperately)</t>
  </si>
  <si>
    <t>Expense &amp; Lapse risk
Health</t>
  </si>
  <si>
    <t>Expense &amp; Lapse risk Life (excl. Life risks
Non-Life annuities)</t>
  </si>
  <si>
    <t>Expense &amp; Lapse risk Non-Life (incl. Life risks
Non-Life annuities)</t>
  </si>
  <si>
    <t>FX risk Expense &amp; Lapse risk included in
Expense &amp; Lapse risk</t>
  </si>
  <si>
    <t>Where are migration and default risks of financial instruments modelled?</t>
  </si>
  <si>
    <t>MigDef</t>
  </si>
  <si>
    <t>Where are credit spread risks of financial instruments modelled?</t>
  </si>
  <si>
    <t>Where are expense and lapse risks modelled?</t>
  </si>
  <si>
    <t>ExpLapse</t>
  </si>
  <si>
    <t>Spread</t>
  </si>
  <si>
    <t>Seperate Module</t>
  </si>
  <si>
    <t>Underwriting Risks</t>
  </si>
  <si>
    <t>TCIS</t>
  </si>
  <si>
    <t>Where is Premium risk for Credit and Suretyship modelled?</t>
  </si>
  <si>
    <t>Non-Life</t>
  </si>
  <si>
    <t>NL_Ann</t>
  </si>
  <si>
    <t>Where are Health risks modelled?</t>
  </si>
  <si>
    <t>Life, Non-Life and Health</t>
  </si>
  <si>
    <t>Both in Life and Non-Life</t>
  </si>
  <si>
    <t>Where are FX risks modelled?</t>
  </si>
  <si>
    <t>FX</t>
  </si>
  <si>
    <t>Market risks</t>
  </si>
  <si>
    <t>Where are underwriting risks for Non-Life Annuities modelled?</t>
  </si>
  <si>
    <t>Standardised
Cross-Terms</t>
  </si>
  <si>
    <t>Standardised
Market Risk</t>
  </si>
  <si>
    <t>Standardised
Credit Risk</t>
  </si>
  <si>
    <t>Standardised
Life Underwriting Risk</t>
  </si>
  <si>
    <t>Standardised Non-Life Underwriting Risk</t>
  </si>
  <si>
    <t>Standardised Health Underwriting Risk</t>
  </si>
  <si>
    <t>Standardised
Operational Risk</t>
  </si>
  <si>
    <t>Other Standardised Risks</t>
  </si>
  <si>
    <t>Cross-terms
top-level risks</t>
  </si>
  <si>
    <t>Credit spread risk
financial instruments</t>
  </si>
  <si>
    <t>Migration &amp; Default risk financial instruments</t>
  </si>
  <si>
    <t>Expense &amp; Lapse Life
(excl. Non-Life annuities)</t>
  </si>
  <si>
    <t>Life Underwriting risks
Non-Life annuities</t>
  </si>
  <si>
    <t>Life Underwriting risks
Health Liabilities</t>
  </si>
  <si>
    <t>Operational risk</t>
  </si>
  <si>
    <t>Internal Fraud</t>
  </si>
  <si>
    <t>Liquidity Risk</t>
  </si>
  <si>
    <t>Interest Rate</t>
  </si>
  <si>
    <t>Other Credit risks including cross-terms</t>
  </si>
  <si>
    <t>Reinsurance</t>
  </si>
  <si>
    <t>Inflation risk Life
(excl. Non-Life annuities)</t>
  </si>
  <si>
    <t>Expense &amp; Lapse Non-Life
(incl. Non-Life annuities)</t>
  </si>
  <si>
    <t>Non-Life Underwriting risks Health Liabilities</t>
  </si>
  <si>
    <t>External Fraud</t>
  </si>
  <si>
    <t>Property</t>
  </si>
  <si>
    <t>Mortgages</t>
  </si>
  <si>
    <t>Expense</t>
  </si>
  <si>
    <t>Inflation risk Non-Life
(incl. Non-Life annuities)</t>
  </si>
  <si>
    <t>Expense &amp; Lapse Health</t>
  </si>
  <si>
    <t>Employment Practices and Workplace Safety</t>
  </si>
  <si>
    <t>Equity</t>
  </si>
  <si>
    <t>Receivables</t>
  </si>
  <si>
    <t>Mortality</t>
  </si>
  <si>
    <t>Premium risk
Credit &amp; Suretyship</t>
  </si>
  <si>
    <t>Inflation risk Health</t>
  </si>
  <si>
    <t>Clients, Products, and Business Practice</t>
  </si>
  <si>
    <t>IR Implied Volatility</t>
  </si>
  <si>
    <t>Derivatives</t>
  </si>
  <si>
    <t>Pandemic</t>
  </si>
  <si>
    <t>Premium risk Other LoBs</t>
  </si>
  <si>
    <t>Health CAT</t>
  </si>
  <si>
    <t>Damage to Physical Assets</t>
  </si>
  <si>
    <t>Equity Implied Volatility</t>
  </si>
  <si>
    <t>Other credit risks</t>
  </si>
  <si>
    <t>Lapse level</t>
  </si>
  <si>
    <t>Reserve risk</t>
  </si>
  <si>
    <t>Business Disruption and Systems Failures</t>
  </si>
  <si>
    <t>Other market risks</t>
  </si>
  <si>
    <t>Cross-terms credit risks</t>
  </si>
  <si>
    <t>Mass Lapse</t>
  </si>
  <si>
    <t>NAT CAT</t>
  </si>
  <si>
    <t>Cross-terms Health</t>
  </si>
  <si>
    <t>Execution, Delivery, and Process Management</t>
  </si>
  <si>
    <t>Cross-terms market risks</t>
  </si>
  <si>
    <t>Other Life risks</t>
  </si>
  <si>
    <t>Man-Made CAT</t>
  </si>
  <si>
    <t>Group risks</t>
  </si>
  <si>
    <t>Cross-terms Life risks</t>
  </si>
  <si>
    <t>FX risk Credit risk</t>
  </si>
  <si>
    <t>Cross-terms Non-Life</t>
  </si>
  <si>
    <t>FX risk Life</t>
  </si>
  <si>
    <t>FX risk Non-Life</t>
  </si>
  <si>
    <t>FX risk Health</t>
  </si>
  <si>
    <t>FX risk Expense &amp; Lapse</t>
  </si>
  <si>
    <t>FX risk Operational risk</t>
  </si>
  <si>
    <t>Model Indicators</t>
  </si>
  <si>
    <t>If 'Other' is filled in, please describe</t>
  </si>
  <si>
    <t>#</t>
  </si>
  <si>
    <t>Version 1.0</t>
  </si>
  <si>
    <t>Participant Information</t>
  </si>
  <si>
    <t>Please fill in all cells with this colour</t>
  </si>
  <si>
    <t>Name of undertaking</t>
  </si>
  <si>
    <t>Type of undertaking</t>
  </si>
  <si>
    <t>Country of authorisation</t>
  </si>
  <si>
    <t>Country code</t>
  </si>
  <si>
    <t>Additional participant Information</t>
  </si>
  <si>
    <t>Participant ID (template S.01.02.01, "R0020, C0010" - Undertaking identification code)</t>
  </si>
  <si>
    <t>Participant information to be filled in by National Supervisory Authorities before submission to EIOPA</t>
  </si>
  <si>
    <t>Belonging to group ('Yes' or 'No')</t>
  </si>
  <si>
    <t>Group head participant ID (template S.01.02.01, "R0020, C0010" - Undertaking identification code)</t>
  </si>
  <si>
    <t>Filename-prefix for submission to EIOPA</t>
  </si>
  <si>
    <t>Contact information (Please enter at least one contact point )</t>
  </si>
  <si>
    <t>Name of contact point 1 for this information request (required)</t>
  </si>
  <si>
    <t>Position/Title</t>
  </si>
  <si>
    <t>Phone number</t>
  </si>
  <si>
    <t>e-mail address</t>
  </si>
  <si>
    <t>Name of contact point 2 for this information request (optional)</t>
  </si>
  <si>
    <t>Reporting Information</t>
  </si>
  <si>
    <t>Reporting submission date (dd/mm/yyyy)</t>
  </si>
  <si>
    <t>Initial submission or re-submission</t>
  </si>
  <si>
    <t>Reporting currency</t>
  </si>
  <si>
    <t>EIOPA study on Diversification in Internal Models</t>
  </si>
  <si>
    <t>Composite</t>
  </si>
  <si>
    <t>Total
(included in the IM)</t>
  </si>
  <si>
    <t>Is the risk modelled in the Internal Model or the Standard Formula?</t>
  </si>
  <si>
    <t>IM_SF</t>
  </si>
  <si>
    <t>Standard Formula</t>
  </si>
  <si>
    <t>Internal Model</t>
  </si>
  <si>
    <t>Risks evaluated with SF</t>
  </si>
  <si>
    <t>RiskSF</t>
  </si>
  <si>
    <t>Austria</t>
  </si>
  <si>
    <t>AT</t>
  </si>
  <si>
    <t>EUR</t>
  </si>
  <si>
    <t>Belgium</t>
  </si>
  <si>
    <t>BE</t>
  </si>
  <si>
    <t>USD</t>
  </si>
  <si>
    <t>Bulgaria</t>
  </si>
  <si>
    <t>BG</t>
  </si>
  <si>
    <t>JPY</t>
  </si>
  <si>
    <t>Croatia</t>
  </si>
  <si>
    <t>HR</t>
  </si>
  <si>
    <t>GBP</t>
  </si>
  <si>
    <t>Cyprus</t>
  </si>
  <si>
    <t>CY</t>
  </si>
  <si>
    <t>CHF</t>
  </si>
  <si>
    <t>Czech Republic</t>
  </si>
  <si>
    <t>CZ</t>
  </si>
  <si>
    <t>BGN</t>
  </si>
  <si>
    <t>Denmark</t>
  </si>
  <si>
    <t>DK</t>
  </si>
  <si>
    <t>HRK</t>
  </si>
  <si>
    <t>Estonia</t>
  </si>
  <si>
    <t>EE</t>
  </si>
  <si>
    <t>CZK</t>
  </si>
  <si>
    <t>Finland</t>
  </si>
  <si>
    <t>FI</t>
  </si>
  <si>
    <t>DKK</t>
  </si>
  <si>
    <t>France</t>
  </si>
  <si>
    <t>FR</t>
  </si>
  <si>
    <t>HUF</t>
  </si>
  <si>
    <t>Germany</t>
  </si>
  <si>
    <t>DE</t>
  </si>
  <si>
    <t>NOK</t>
  </si>
  <si>
    <t>Greece</t>
  </si>
  <si>
    <t>GR</t>
  </si>
  <si>
    <t>PLN</t>
  </si>
  <si>
    <t>Hungary</t>
  </si>
  <si>
    <t>HU</t>
  </si>
  <si>
    <t>RON</t>
  </si>
  <si>
    <t>Iceland</t>
  </si>
  <si>
    <t>IS</t>
  </si>
  <si>
    <t>RUB</t>
  </si>
  <si>
    <t>Ireland</t>
  </si>
  <si>
    <t>IE</t>
  </si>
  <si>
    <t>SEK</t>
  </si>
  <si>
    <t>Italy</t>
  </si>
  <si>
    <t>IT</t>
  </si>
  <si>
    <t>AUD</t>
  </si>
  <si>
    <t>Latvia</t>
  </si>
  <si>
    <t>LV</t>
  </si>
  <si>
    <t>BRL</t>
  </si>
  <si>
    <t>Liechtenstein</t>
  </si>
  <si>
    <t>LI</t>
  </si>
  <si>
    <t>CAD</t>
  </si>
  <si>
    <t>Lithuania</t>
  </si>
  <si>
    <t>LT</t>
  </si>
  <si>
    <t>CLP</t>
  </si>
  <si>
    <t>Luxembourg</t>
  </si>
  <si>
    <t>LU</t>
  </si>
  <si>
    <t>CNY</t>
  </si>
  <si>
    <t>Malta</t>
  </si>
  <si>
    <t>MT</t>
  </si>
  <si>
    <t>COP</t>
  </si>
  <si>
    <t>Netherlands</t>
  </si>
  <si>
    <t>NL</t>
  </si>
  <si>
    <t>HKD</t>
  </si>
  <si>
    <t>Norway</t>
  </si>
  <si>
    <t>NO</t>
  </si>
  <si>
    <t>INR</t>
  </si>
  <si>
    <t>Poland</t>
  </si>
  <si>
    <t>PL</t>
  </si>
  <si>
    <t>MYR</t>
  </si>
  <si>
    <t>Portugal</t>
  </si>
  <si>
    <t>PT</t>
  </si>
  <si>
    <t>MXN</t>
  </si>
  <si>
    <t>Romania</t>
  </si>
  <si>
    <t>RO</t>
  </si>
  <si>
    <t>NZD</t>
  </si>
  <si>
    <t>Russia</t>
  </si>
  <si>
    <t>RU</t>
  </si>
  <si>
    <t>SGD</t>
  </si>
  <si>
    <t>Slovakia</t>
  </si>
  <si>
    <t>SK</t>
  </si>
  <si>
    <t>ZAR</t>
  </si>
  <si>
    <t>Slovenia</t>
  </si>
  <si>
    <t>SI</t>
  </si>
  <si>
    <t>KRW</t>
  </si>
  <si>
    <t>Spain</t>
  </si>
  <si>
    <t>ES</t>
  </si>
  <si>
    <t>TWD</t>
  </si>
  <si>
    <t>Sweden</t>
  </si>
  <si>
    <t>SE</t>
  </si>
  <si>
    <t>THB</t>
  </si>
  <si>
    <t>Switzerland</t>
  </si>
  <si>
    <t>CH</t>
  </si>
  <si>
    <t>United Kingdom</t>
  </si>
  <si>
    <t>UK</t>
  </si>
  <si>
    <t>Mortgage prepayment &amp; spread risk</t>
  </si>
  <si>
    <t>Additional other risks</t>
  </si>
  <si>
    <t>v1.0</t>
  </si>
  <si>
    <t>Version</t>
  </si>
  <si>
    <t>v1.1</t>
  </si>
  <si>
    <t>Date</t>
  </si>
  <si>
    <t>Description</t>
  </si>
  <si>
    <t>Initial version</t>
  </si>
  <si>
    <r>
      <t xml:space="preserve">Sum of totals in column D in tab </t>
    </r>
    <r>
      <rPr>
        <i/>
        <sz val="11"/>
        <color theme="1"/>
        <rFont val="Calibri"/>
        <family val="2"/>
        <scheme val="minor"/>
      </rPr>
      <t>standardized model reporting</t>
    </r>
    <r>
      <rPr>
        <sz val="11"/>
        <color theme="1"/>
        <rFont val="Calibri"/>
        <family val="2"/>
        <scheme val="minor"/>
      </rPr>
      <t xml:space="preserve"> is corrected to now include '</t>
    </r>
    <r>
      <rPr>
        <i/>
        <sz val="11"/>
        <color theme="1"/>
        <rFont val="Calibri"/>
        <family val="2"/>
        <scheme val="minor"/>
      </rPr>
      <t xml:space="preserve">other' </t>
    </r>
    <r>
      <rPr>
        <sz val="11"/>
        <color theme="1"/>
        <rFont val="Calibri"/>
        <family val="2"/>
        <scheme val="minor"/>
      </rPr>
      <t>risks</t>
    </r>
  </si>
  <si>
    <t>Validation checks adjusted to place 'Life other pension risk' under 'Life IM risks'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</si>
</sst>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??_ ;_ @_ "/>
    <numFmt numFmtId="165" formatCode="0.000"/>
    <numFmt numFmtId="166" formatCode="[$-F800]dddd\,\ mmmm\ dd\,\ yyyy"/>
    <numFmt numFmtId="167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-0.249977111117893"/>
        <bgColor theme="8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6337778862885"/>
        <bgColor theme="0"/>
      </patternFill>
    </fill>
    <fill>
      <patternFill patternType="solid">
        <fgColor theme="6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7" borderId="0" applyBorder="0">
      <alignment vertical="center"/>
    </xf>
    <xf numFmtId="166" fontId="1" fillId="0" borderId="0"/>
    <xf numFmtId="166" fontId="1" fillId="0" borderId="0"/>
    <xf numFmtId="49" fontId="12" fillId="11" borderId="0" applyBorder="0">
      <alignment horizontal="center" vertical="center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7" fontId="12" fillId="12" borderId="0" applyBorder="0">
      <alignment horizontal="center" vertical="center"/>
      <protection locked="0"/>
    </xf>
  </cellStyleXfs>
  <cellXfs count="86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7" fillId="5" borderId="2" xfId="0" applyNumberFormat="1" applyFont="1" applyFill="1" applyBorder="1" applyAlignment="1">
      <alignment horizontal="center"/>
    </xf>
    <xf numFmtId="9" fontId="0" fillId="2" borderId="0" xfId="0" applyNumberFormat="1" applyFill="1"/>
    <xf numFmtId="0" fontId="2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4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4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6" fontId="13" fillId="8" borderId="14" xfId="2" applyNumberFormat="1" applyFont="1" applyFill="1" applyBorder="1" applyAlignment="1" applyProtection="1">
      <alignment horizontal="left" vertical="center"/>
    </xf>
    <xf numFmtId="166" fontId="13" fillId="8" borderId="15" xfId="2" applyNumberFormat="1" applyFont="1" applyFill="1" applyBorder="1" applyAlignment="1" applyProtection="1">
      <alignment horizontal="right" vertical="center"/>
    </xf>
    <xf numFmtId="166" fontId="14" fillId="9" borderId="0" xfId="3" applyFont="1" applyFill="1" applyAlignment="1" applyProtection="1">
      <alignment horizontal="center"/>
    </xf>
    <xf numFmtId="166" fontId="13" fillId="8" borderId="16" xfId="2" applyNumberFormat="1" applyFont="1" applyFill="1" applyBorder="1" applyAlignment="1" applyProtection="1">
      <alignment horizontal="left" vertical="center"/>
    </xf>
    <xf numFmtId="166" fontId="13" fillId="8" borderId="17" xfId="2" applyNumberFormat="1" applyFont="1" applyFill="1" applyBorder="1" applyAlignment="1" applyProtection="1">
      <alignment horizontal="right" vertical="center"/>
    </xf>
    <xf numFmtId="166" fontId="13" fillId="8" borderId="18" xfId="2" applyNumberFormat="1" applyFont="1" applyFill="1" applyBorder="1" applyAlignment="1" applyProtection="1">
      <alignment horizontal="left" vertical="center"/>
    </xf>
    <xf numFmtId="166" fontId="13" fillId="8" borderId="19" xfId="2" applyNumberFormat="1" applyFont="1" applyFill="1" applyBorder="1" applyAlignment="1" applyProtection="1">
      <alignment horizontal="right" vertical="center"/>
    </xf>
    <xf numFmtId="166" fontId="15" fillId="0" borderId="0" xfId="4" applyFont="1" applyFill="1" applyBorder="1" applyAlignment="1" applyProtection="1">
      <alignment horizontal="left"/>
    </xf>
    <xf numFmtId="0" fontId="0" fillId="2" borderId="0" xfId="0" applyFont="1" applyFill="1" applyProtection="1"/>
    <xf numFmtId="166" fontId="16" fillId="10" borderId="1" xfId="4" applyFont="1" applyFill="1" applyBorder="1" applyAlignment="1" applyProtection="1">
      <alignment horizontal="center"/>
    </xf>
    <xf numFmtId="166" fontId="13" fillId="8" borderId="1" xfId="2" applyNumberFormat="1" applyFont="1" applyFill="1" applyBorder="1" applyAlignment="1" applyProtection="1">
      <alignment vertical="center"/>
    </xf>
    <xf numFmtId="0" fontId="12" fillId="7" borderId="1" xfId="2" applyFont="1" applyBorder="1" applyProtection="1">
      <alignment vertical="center"/>
    </xf>
    <xf numFmtId="49" fontId="12" fillId="11" borderId="1" xfId="5" applyFont="1" applyBorder="1" applyAlignment="1" applyProtection="1">
      <alignment horizontal="left" vertical="center"/>
      <protection locked="0"/>
    </xf>
    <xf numFmtId="0" fontId="12" fillId="7" borderId="1" xfId="2" applyBorder="1" applyProtection="1">
      <alignment vertical="center"/>
    </xf>
    <xf numFmtId="49" fontId="12" fillId="11" borderId="1" xfId="5" applyBorder="1" applyAlignment="1" applyProtection="1">
      <alignment horizontal="left" vertical="center"/>
      <protection locked="0"/>
    </xf>
    <xf numFmtId="0" fontId="12" fillId="11" borderId="1" xfId="5" applyNumberFormat="1" applyBorder="1" applyAlignment="1" applyProtection="1">
      <alignment horizontal="left" vertical="center"/>
      <protection locked="0"/>
    </xf>
    <xf numFmtId="49" fontId="12" fillId="11" borderId="20" xfId="5" applyBorder="1" applyAlignment="1" applyProtection="1">
      <alignment horizontal="left" vertical="center"/>
      <protection locked="0"/>
    </xf>
    <xf numFmtId="0" fontId="12" fillId="11" borderId="1" xfId="5" applyNumberFormat="1" applyBorder="1" applyAlignment="1" applyProtection="1">
      <alignment horizontal="left" vertical="center"/>
    </xf>
    <xf numFmtId="166" fontId="1" fillId="0" borderId="0" xfId="4" applyProtection="1"/>
    <xf numFmtId="166" fontId="13" fillId="8" borderId="21" xfId="2" applyNumberFormat="1" applyFont="1" applyFill="1" applyBorder="1" applyAlignment="1" applyProtection="1">
      <alignment vertical="center"/>
    </xf>
    <xf numFmtId="0" fontId="12" fillId="7" borderId="22" xfId="2" applyBorder="1" applyProtection="1">
      <alignment vertical="center"/>
    </xf>
    <xf numFmtId="49" fontId="12" fillId="11" borderId="22" xfId="5" applyBorder="1" applyAlignment="1" applyProtection="1">
      <alignment horizontal="left" vertical="center"/>
      <protection locked="0"/>
    </xf>
    <xf numFmtId="0" fontId="12" fillId="7" borderId="23" xfId="2" applyBorder="1" applyProtection="1">
      <alignment vertical="center"/>
    </xf>
    <xf numFmtId="49" fontId="17" fillId="11" borderId="23" xfId="6" applyNumberFormat="1" applyFill="1" applyBorder="1" applyAlignment="1" applyProtection="1">
      <alignment horizontal="left" vertical="center"/>
      <protection locked="0"/>
    </xf>
    <xf numFmtId="167" fontId="12" fillId="12" borderId="1" xfId="7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5" fontId="0" fillId="0" borderId="0" xfId="0" applyNumberFormat="1"/>
  </cellXfs>
  <cellStyles count="8">
    <cellStyle name="Comma" xfId="1" builtinId="3"/>
    <cellStyle name="DC_Input_Date" xfId="7"/>
    <cellStyle name="DC_Input_Text" xfId="5"/>
    <cellStyle name="DC_Label" xfId="2"/>
    <cellStyle name="Hyperlink" xfId="6" builtinId="8"/>
    <cellStyle name="Normal" xfId="0" builtinId="0"/>
    <cellStyle name="Normal 11" xfId="4"/>
    <cellStyle name="Normal 4" xfId="3"/>
  </cellStyles>
  <dxfs count="37">
    <dxf>
      <fill>
        <patternFill patternType="darkTrellis">
          <fgColor theme="1"/>
        </patternFill>
      </fill>
    </dxf>
    <dxf>
      <fill>
        <patternFill patternType="darkTrellis">
          <fgColor theme="1"/>
        </patternFill>
      </fill>
    </dxf>
    <dxf>
      <fill>
        <patternFill patternType="darkTrellis">
          <fgColor theme="1"/>
        </patternFill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</dxfs>
  <tableStyles count="0" defaultTableStyle="TableStyleMedium2" defaultPivotStyle="PivotStyleLight16"/>
  <colors>
    <mruColors>
      <color rgb="FFFFABAB"/>
      <color rgb="FF5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eiopa.europa.eu/Users/DahaHe/AppData/Local/Packages/Microsoft.MicrosoftEdge_8wekyb3d8bbwe/TempState/Downloads/Reporting%20template%20-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ummary_HRG"/>
      <sheetName val="data_summary"/>
      <sheetName val="Participant Information"/>
      <sheetName val="Navigation tab"/>
      <sheetName val="Solvency position"/>
      <sheetName val="Volatility adjustment"/>
      <sheetName val="Technical provisions"/>
      <sheetName val="Risk Margin"/>
      <sheetName val="MCR"/>
      <sheetName val="SF only - SCR details"/>
      <sheetName val="SF only - Equity risk"/>
      <sheetName val="SF only - Np reinsurance"/>
      <sheetName val="SF only - Forborne+def. loans"/>
      <sheetName val="IM only - SCR details"/>
      <sheetName val="IM only - VA details"/>
      <sheetName val="help"/>
      <sheetName val="Reporting template - 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AUD</v>
          </cell>
        </row>
        <row r="3">
          <cell r="A3" t="str">
            <v>BGN</v>
          </cell>
        </row>
        <row r="4">
          <cell r="A4" t="str">
            <v>BRL</v>
          </cell>
        </row>
        <row r="5">
          <cell r="A5" t="str">
            <v>CAD</v>
          </cell>
        </row>
        <row r="6">
          <cell r="A6" t="str">
            <v>CHF</v>
          </cell>
        </row>
        <row r="7">
          <cell r="A7" t="str">
            <v>CLP</v>
          </cell>
        </row>
        <row r="8">
          <cell r="A8" t="str">
            <v>CNY</v>
          </cell>
        </row>
        <row r="9">
          <cell r="A9" t="str">
            <v>COP</v>
          </cell>
        </row>
        <row r="10">
          <cell r="A10" t="str">
            <v>CZK</v>
          </cell>
        </row>
        <row r="11">
          <cell r="A11" t="str">
            <v>DKK</v>
          </cell>
        </row>
        <row r="12">
          <cell r="A12" t="str">
            <v>EUR</v>
          </cell>
        </row>
        <row r="13">
          <cell r="A13" t="str">
            <v>GBP</v>
          </cell>
        </row>
        <row r="14">
          <cell r="A14" t="str">
            <v>HKD</v>
          </cell>
        </row>
        <row r="15">
          <cell r="A15" t="str">
            <v>HRK</v>
          </cell>
        </row>
        <row r="16">
          <cell r="A16" t="str">
            <v>HUF</v>
          </cell>
        </row>
        <row r="17">
          <cell r="A17" t="str">
            <v>INR</v>
          </cell>
        </row>
        <row r="18">
          <cell r="A18" t="str">
            <v>ISK</v>
          </cell>
        </row>
        <row r="19">
          <cell r="A19" t="str">
            <v>JPY</v>
          </cell>
        </row>
        <row r="20">
          <cell r="A20" t="str">
            <v>KRW</v>
          </cell>
        </row>
        <row r="21">
          <cell r="A21" t="str">
            <v>MXN</v>
          </cell>
        </row>
        <row r="22">
          <cell r="A22" t="str">
            <v>MYR</v>
          </cell>
        </row>
        <row r="23">
          <cell r="A23" t="str">
            <v>NOK</v>
          </cell>
        </row>
        <row r="24">
          <cell r="A24" t="str">
            <v>NZD</v>
          </cell>
        </row>
        <row r="25">
          <cell r="A25" t="str">
            <v>PLN</v>
          </cell>
        </row>
        <row r="26">
          <cell r="A26" t="str">
            <v>RON</v>
          </cell>
        </row>
        <row r="27">
          <cell r="A27" t="str">
            <v>RUB</v>
          </cell>
        </row>
        <row r="28">
          <cell r="A28" t="str">
            <v>SEK</v>
          </cell>
        </row>
        <row r="29">
          <cell r="A29" t="str">
            <v>SGD</v>
          </cell>
        </row>
        <row r="30">
          <cell r="A30" t="str">
            <v>THB</v>
          </cell>
        </row>
        <row r="31">
          <cell r="A31" t="str">
            <v>TRY</v>
          </cell>
        </row>
        <row r="32">
          <cell r="A32" t="str">
            <v>TWD</v>
          </cell>
        </row>
        <row r="33">
          <cell r="A33" t="str">
            <v>USD</v>
          </cell>
        </row>
        <row r="34">
          <cell r="A34" t="str">
            <v>ZAR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5"/>
  <sheetViews>
    <sheetView workbookViewId="0">
      <selection activeCell="E6" sqref="E6"/>
    </sheetView>
  </sheetViews>
  <sheetFormatPr defaultRowHeight="15" x14ac:dyDescent="0.25"/>
  <cols>
    <col min="4" max="4" width="10" bestFit="1" customWidth="1"/>
  </cols>
  <sheetData>
    <row r="2" spans="3:5" x14ac:dyDescent="0.25">
      <c r="C2" t="s">
        <v>357</v>
      </c>
      <c r="D2" t="s">
        <v>359</v>
      </c>
      <c r="E2" t="s">
        <v>360</v>
      </c>
    </row>
    <row r="3" spans="3:5" x14ac:dyDescent="0.25">
      <c r="C3" t="s">
        <v>356</v>
      </c>
      <c r="D3" s="85">
        <v>44106</v>
      </c>
      <c r="E3" t="s">
        <v>361</v>
      </c>
    </row>
    <row r="4" spans="3:5" x14ac:dyDescent="0.25">
      <c r="C4" t="s">
        <v>358</v>
      </c>
      <c r="D4" s="85">
        <v>44148</v>
      </c>
      <c r="E4" t="s">
        <v>362</v>
      </c>
    </row>
    <row r="5" spans="3:5" x14ac:dyDescent="0.25">
      <c r="E5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33"/>
  <sheetViews>
    <sheetView tabSelected="1" workbookViewId="0">
      <selection activeCell="B5" sqref="B5"/>
    </sheetView>
  </sheetViews>
  <sheetFormatPr defaultRowHeight="15" x14ac:dyDescent="0.25"/>
  <cols>
    <col min="2" max="2" width="104.28515625" bestFit="1" customWidth="1"/>
    <col min="3" max="3" width="74.5703125" bestFit="1" customWidth="1"/>
    <col min="4" max="4" width="2.140625" bestFit="1" customWidth="1"/>
  </cols>
  <sheetData>
    <row r="1" spans="2:4" ht="15.75" thickBot="1" x14ac:dyDescent="0.3"/>
    <row r="2" spans="2:4" ht="15.75" x14ac:dyDescent="0.25">
      <c r="B2" s="39" t="s">
        <v>248</v>
      </c>
      <c r="C2" s="40" t="str">
        <f>IF(ISBLANK(C9),"[Name undertaking missing - Please enter under Participant Information]",C9)</f>
        <v>[Name undertaking missing - Please enter under Participant Information]</v>
      </c>
      <c r="D2" s="41" t="s">
        <v>224</v>
      </c>
    </row>
    <row r="3" spans="2:4" ht="15.75" x14ac:dyDescent="0.25">
      <c r="B3" s="42" t="s">
        <v>225</v>
      </c>
      <c r="C3" s="43" t="str">
        <f>IF(ISBLANK(C14),"[Participant ID missing - Please enter under Participant Information]",C14)</f>
        <v>[Participant ID missing - Please enter under Participant Information]</v>
      </c>
      <c r="D3" s="41"/>
    </row>
    <row r="4" spans="2:4" ht="16.5" thickBot="1" x14ac:dyDescent="0.3">
      <c r="B4" s="44" t="s">
        <v>226</v>
      </c>
      <c r="C4" s="45" t="str">
        <f>IF(ISBLANK(C10),"[Type of undertaking - Please enter under Participant Information]",C10)</f>
        <v>[Type of undertaking - Please enter under Participant Information]</v>
      </c>
      <c r="D4" s="41" t="s">
        <v>224</v>
      </c>
    </row>
    <row r="5" spans="2:4" ht="15.75" x14ac:dyDescent="0.25">
      <c r="B5" s="46"/>
      <c r="C5" s="47"/>
      <c r="D5" s="41" t="s">
        <v>224</v>
      </c>
    </row>
    <row r="6" spans="2:4" x14ac:dyDescent="0.25">
      <c r="B6" s="47"/>
      <c r="C6" s="48" t="s">
        <v>227</v>
      </c>
      <c r="D6" s="41" t="s">
        <v>224</v>
      </c>
    </row>
    <row r="7" spans="2:4" x14ac:dyDescent="0.25">
      <c r="B7" s="47"/>
      <c r="C7" s="47"/>
      <c r="D7" s="41" t="s">
        <v>224</v>
      </c>
    </row>
    <row r="8" spans="2:4" ht="15.75" x14ac:dyDescent="0.25">
      <c r="B8" s="49" t="s">
        <v>226</v>
      </c>
      <c r="C8" s="49"/>
      <c r="D8" s="41" t="s">
        <v>224</v>
      </c>
    </row>
    <row r="9" spans="2:4" x14ac:dyDescent="0.25">
      <c r="B9" s="50" t="s">
        <v>228</v>
      </c>
      <c r="C9" s="51"/>
      <c r="D9" s="41" t="s">
        <v>224</v>
      </c>
    </row>
    <row r="10" spans="2:4" x14ac:dyDescent="0.25">
      <c r="B10" s="52" t="s">
        <v>229</v>
      </c>
      <c r="C10" s="53"/>
      <c r="D10" s="41" t="s">
        <v>224</v>
      </c>
    </row>
    <row r="11" spans="2:4" x14ac:dyDescent="0.25">
      <c r="B11" s="50" t="s">
        <v>230</v>
      </c>
      <c r="C11" s="53"/>
      <c r="D11" s="41" t="s">
        <v>224</v>
      </c>
    </row>
    <row r="12" spans="2:4" x14ac:dyDescent="0.25">
      <c r="B12" s="50" t="s">
        <v>231</v>
      </c>
      <c r="C12" s="54"/>
      <c r="D12" s="41" t="s">
        <v>224</v>
      </c>
    </row>
    <row r="13" spans="2:4" ht="15.75" x14ac:dyDescent="0.25">
      <c r="B13" s="49" t="s">
        <v>232</v>
      </c>
      <c r="C13" s="49"/>
      <c r="D13" s="41" t="s">
        <v>224</v>
      </c>
    </row>
    <row r="14" spans="2:4" x14ac:dyDescent="0.25">
      <c r="B14" s="50" t="s">
        <v>233</v>
      </c>
      <c r="C14" s="53"/>
      <c r="D14" s="41" t="s">
        <v>224</v>
      </c>
    </row>
    <row r="15" spans="2:4" ht="15.75" x14ac:dyDescent="0.25">
      <c r="B15" s="49" t="s">
        <v>234</v>
      </c>
      <c r="C15" s="49"/>
      <c r="D15" s="41" t="s">
        <v>224</v>
      </c>
    </row>
    <row r="16" spans="2:4" x14ac:dyDescent="0.25">
      <c r="B16" s="50" t="s">
        <v>235</v>
      </c>
      <c r="C16" s="53"/>
      <c r="D16" s="41" t="s">
        <v>224</v>
      </c>
    </row>
    <row r="17" spans="2:4" x14ac:dyDescent="0.25">
      <c r="B17" s="50" t="s">
        <v>236</v>
      </c>
      <c r="C17" s="55"/>
      <c r="D17" s="41" t="s">
        <v>224</v>
      </c>
    </row>
    <row r="18" spans="2:4" x14ac:dyDescent="0.25">
      <c r="B18" s="50" t="s">
        <v>237</v>
      </c>
      <c r="C18" s="56" t="str">
        <f>IF(ISBLANK(C12),"[Country code missing]",C12) &amp; "-" &amp; IF(ISBLANK(C14),"[Participant ID missing]",C14)</f>
        <v>[Country code missing]-[Participant ID missing]</v>
      </c>
      <c r="D18" s="41" t="s">
        <v>224</v>
      </c>
    </row>
    <row r="19" spans="2:4" x14ac:dyDescent="0.25">
      <c r="B19" s="57"/>
      <c r="C19" s="57"/>
      <c r="D19" s="41" t="s">
        <v>224</v>
      </c>
    </row>
    <row r="20" spans="2:4" ht="16.5" thickBot="1" x14ac:dyDescent="0.3">
      <c r="B20" s="58" t="s">
        <v>238</v>
      </c>
      <c r="C20" s="58"/>
      <c r="D20" s="41" t="s">
        <v>224</v>
      </c>
    </row>
    <row r="21" spans="2:4" x14ac:dyDescent="0.25">
      <c r="B21" s="59" t="s">
        <v>239</v>
      </c>
      <c r="C21" s="60"/>
      <c r="D21" s="41" t="s">
        <v>224</v>
      </c>
    </row>
    <row r="22" spans="2:4" x14ac:dyDescent="0.25">
      <c r="B22" s="52" t="s">
        <v>240</v>
      </c>
      <c r="C22" s="53"/>
      <c r="D22" s="41" t="s">
        <v>224</v>
      </c>
    </row>
    <row r="23" spans="2:4" x14ac:dyDescent="0.25">
      <c r="B23" s="52" t="s">
        <v>241</v>
      </c>
      <c r="C23" s="53"/>
      <c r="D23" s="41" t="s">
        <v>224</v>
      </c>
    </row>
    <row r="24" spans="2:4" ht="15.75" thickBot="1" x14ac:dyDescent="0.3">
      <c r="B24" s="61" t="s">
        <v>242</v>
      </c>
      <c r="C24" s="62"/>
      <c r="D24" s="41" t="s">
        <v>224</v>
      </c>
    </row>
    <row r="25" spans="2:4" x14ac:dyDescent="0.25">
      <c r="B25" s="59" t="s">
        <v>243</v>
      </c>
      <c r="C25" s="60"/>
      <c r="D25" s="41" t="s">
        <v>224</v>
      </c>
    </row>
    <row r="26" spans="2:4" x14ac:dyDescent="0.25">
      <c r="B26" s="52" t="s">
        <v>240</v>
      </c>
      <c r="C26" s="53"/>
      <c r="D26" s="41" t="s">
        <v>224</v>
      </c>
    </row>
    <row r="27" spans="2:4" x14ac:dyDescent="0.25">
      <c r="B27" s="52" t="s">
        <v>241</v>
      </c>
      <c r="C27" s="53"/>
      <c r="D27" s="41" t="s">
        <v>224</v>
      </c>
    </row>
    <row r="28" spans="2:4" ht="15.75" thickBot="1" x14ac:dyDescent="0.3">
      <c r="B28" s="61" t="s">
        <v>242</v>
      </c>
      <c r="C28" s="62"/>
      <c r="D28" s="41" t="s">
        <v>224</v>
      </c>
    </row>
    <row r="29" spans="2:4" x14ac:dyDescent="0.25">
      <c r="B29" s="47"/>
      <c r="C29" s="47"/>
      <c r="D29" s="41" t="s">
        <v>224</v>
      </c>
    </row>
    <row r="30" spans="2:4" ht="15.75" x14ac:dyDescent="0.25">
      <c r="B30" s="49" t="s">
        <v>244</v>
      </c>
      <c r="C30" s="49"/>
      <c r="D30" s="41" t="s">
        <v>224</v>
      </c>
    </row>
    <row r="31" spans="2:4" x14ac:dyDescent="0.25">
      <c r="B31" s="52" t="s">
        <v>245</v>
      </c>
      <c r="C31" s="63"/>
      <c r="D31" s="41" t="s">
        <v>224</v>
      </c>
    </row>
    <row r="32" spans="2:4" x14ac:dyDescent="0.25">
      <c r="B32" s="52" t="s">
        <v>246</v>
      </c>
      <c r="C32" s="53"/>
      <c r="D32" s="41" t="s">
        <v>224</v>
      </c>
    </row>
    <row r="33" spans="2:4" x14ac:dyDescent="0.25">
      <c r="B33" s="50" t="s">
        <v>247</v>
      </c>
      <c r="C33" s="53"/>
      <c r="D33" s="41" t="s">
        <v>224</v>
      </c>
    </row>
  </sheetData>
  <protectedRanges>
    <protectedRange sqref="C26 C14 C9:C11" name="Range1"/>
    <protectedRange sqref="C15" name="Range30"/>
    <protectedRange sqref="C15" name="Range1_1"/>
    <protectedRange sqref="C15" name="Range2"/>
    <protectedRange sqref="C18" name="Range30_1"/>
    <protectedRange sqref="C18" name="Range1_2"/>
    <protectedRange sqref="C18" name="Range2_1"/>
    <protectedRange sqref="C19" name="Range30_2"/>
    <protectedRange sqref="C19" name="Range1_3"/>
    <protectedRange sqref="C19" name="Range2_2"/>
    <protectedRange sqref="C20" name="Range30_3"/>
    <protectedRange sqref="C20" name="Range1_4"/>
    <protectedRange sqref="C20" name="Range2_3"/>
    <protectedRange sqref="C21 C17" name="Range30_4"/>
    <protectedRange sqref="C21 C17" name="Range1_5"/>
    <protectedRange sqref="C21 C17" name="Range2_4"/>
    <protectedRange sqref="C23" name="Range30_5"/>
    <protectedRange sqref="C23" name="Range1_6"/>
    <protectedRange sqref="C23" name="Range2_5"/>
    <protectedRange sqref="C13" name="Range30_6"/>
    <protectedRange sqref="C13" name="Range1_7"/>
    <protectedRange sqref="C13" name="Range2_6"/>
  </protectedRanges>
  <conditionalFormatting sqref="C9:C10 C14 C31:C33">
    <cfRule type="containsBlanks" dxfId="36" priority="13">
      <formula>LEN(TRIM(C9))=0</formula>
    </cfRule>
  </conditionalFormatting>
  <conditionalFormatting sqref="C11">
    <cfRule type="containsBlanks" dxfId="35" priority="12">
      <formula>LEN(TRIM(C11))=0</formula>
    </cfRule>
  </conditionalFormatting>
  <conditionalFormatting sqref="C21:C28">
    <cfRule type="containsBlanks" dxfId="34" priority="10">
      <formula>LEN(TRIM(C21))=0</formula>
    </cfRule>
  </conditionalFormatting>
  <conditionalFormatting sqref="C12">
    <cfRule type="containsBlanks" dxfId="33" priority="4">
      <formula>LEN(TRIM(C12))=0</formula>
    </cfRule>
  </conditionalFormatting>
  <conditionalFormatting sqref="C16">
    <cfRule type="containsBlanks" dxfId="32" priority="3">
      <formula>LEN(TRIM(C16))=0</formula>
    </cfRule>
  </conditionalFormatting>
  <conditionalFormatting sqref="C17">
    <cfRule type="containsBlanks" dxfId="31" priority="2">
      <formula>LEN(TRIM(C17))=0</formula>
    </cfRule>
  </conditionalFormatting>
  <dataValidations count="3">
    <dataValidation type="list" allowBlank="1" showInputMessage="1" showErrorMessage="1" sqref="C16">
      <formula1>"Yes,No"</formula1>
    </dataValidation>
    <dataValidation type="date" allowBlank="1" showInputMessage="1" showErrorMessage="1" sqref="C31">
      <formula1>43831</formula1>
      <formula2>44196</formula2>
    </dataValidation>
    <dataValidation type="list" allowBlank="1" showInputMessage="1" showErrorMessage="1" sqref="C32">
      <formula1>"Initial submission,Resubmission"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Lists!$L$1:$L$33</xm:f>
          </x14:formula1>
          <xm:sqref>C12</xm:sqref>
        </x14:dataValidation>
        <x14:dataValidation type="list" showInputMessage="1" showErrorMessage="1">
          <x14:formula1>
            <xm:f>Lists!$N$1:$N$31</xm:f>
          </x14:formula1>
          <xm:sqref>C33</xm:sqref>
        </x14:dataValidation>
        <x14:dataValidation type="list" allowBlank="1" showInputMessage="1" showErrorMessage="1">
          <x14:formula1>
            <xm:f>Lists!$K$1:$K$33</xm:f>
          </x14:formula1>
          <xm:sqref>C11</xm:sqref>
        </x14:dataValidation>
        <x14:dataValidation type="list" allowBlank="1" showInputMessage="1" showErrorMessage="1">
          <x14:formula1>
            <xm:f>Lists!$A$10:$A$13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Q43"/>
  <sheetViews>
    <sheetView topLeftCell="A10" workbookViewId="0">
      <selection activeCell="D34" sqref="D34"/>
    </sheetView>
  </sheetViews>
  <sheetFormatPr defaultColWidth="9.140625" defaultRowHeight="15" x14ac:dyDescent="0.25"/>
  <cols>
    <col min="1" max="1" width="9.140625" style="1"/>
    <col min="2" max="2" width="36.42578125" style="1" customWidth="1"/>
    <col min="3" max="3" width="11.28515625" style="1" bestFit="1" customWidth="1"/>
    <col min="4" max="4" width="9.140625" style="1"/>
    <col min="5" max="10" width="10.140625" style="1" customWidth="1"/>
    <col min="11" max="12" width="11.5703125" style="1" bestFit="1" customWidth="1"/>
    <col min="13" max="14" width="9.140625" style="1"/>
    <col min="15" max="15" width="11" style="1" bestFit="1" customWidth="1"/>
    <col min="16" max="20" width="9.140625" style="1"/>
    <col min="21" max="21" width="11.5703125" style="1" bestFit="1" customWidth="1"/>
    <col min="22" max="16384" width="9.140625" style="1"/>
  </cols>
  <sheetData>
    <row r="2" spans="2:17" x14ac:dyDescent="0.25">
      <c r="B2" s="2" t="s">
        <v>7</v>
      </c>
      <c r="C2" s="3">
        <v>0</v>
      </c>
      <c r="D2" s="3">
        <v>1</v>
      </c>
      <c r="E2" s="3">
        <v>2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9</v>
      </c>
    </row>
    <row r="3" spans="2:17" x14ac:dyDescent="0.25">
      <c r="O3" s="4"/>
      <c r="P3" s="5"/>
      <c r="Q3" s="5"/>
    </row>
    <row r="4" spans="2:17" ht="25.5" x14ac:dyDescent="0.25">
      <c r="B4" s="6" t="s">
        <v>8</v>
      </c>
      <c r="D4" s="7" t="s">
        <v>3</v>
      </c>
      <c r="E4" s="7" t="s">
        <v>35</v>
      </c>
      <c r="F4" s="7" t="s">
        <v>9</v>
      </c>
      <c r="G4" s="7" t="s">
        <v>15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99</v>
      </c>
    </row>
    <row r="6" spans="2:17" ht="25.5" x14ac:dyDescent="0.25">
      <c r="B6" s="36" t="s">
        <v>104</v>
      </c>
      <c r="C6" s="8" t="s">
        <v>0</v>
      </c>
      <c r="D6" s="9"/>
      <c r="E6" s="9"/>
      <c r="F6" s="9"/>
      <c r="G6" s="9"/>
      <c r="H6" s="9"/>
      <c r="I6" s="9"/>
      <c r="J6" s="9"/>
      <c r="K6" s="9"/>
      <c r="L6" s="9"/>
    </row>
    <row r="7" spans="2:17" x14ac:dyDescent="0.25">
      <c r="B7" s="20" t="s">
        <v>6</v>
      </c>
      <c r="C7" s="8" t="s">
        <v>1</v>
      </c>
      <c r="D7" s="9"/>
      <c r="E7" s="9"/>
      <c r="F7" s="9"/>
      <c r="G7" s="9"/>
      <c r="H7" s="9"/>
      <c r="I7" s="9"/>
      <c r="J7" s="9"/>
      <c r="K7" s="9"/>
      <c r="L7" s="9"/>
    </row>
    <row r="8" spans="2:17" ht="25.5" x14ac:dyDescent="0.25">
      <c r="B8" s="20" t="s">
        <v>14</v>
      </c>
      <c r="C8" s="8" t="s">
        <v>2</v>
      </c>
      <c r="D8" s="9"/>
      <c r="E8" s="9"/>
      <c r="F8" s="9"/>
      <c r="G8" s="9"/>
      <c r="H8" s="9"/>
      <c r="I8" s="9"/>
      <c r="J8" s="9"/>
      <c r="K8" s="9"/>
      <c r="L8" s="9"/>
    </row>
    <row r="10" spans="2:17" x14ac:dyDescent="0.25">
      <c r="B10" s="67" t="s">
        <v>16</v>
      </c>
      <c r="C10" s="10" t="s">
        <v>17</v>
      </c>
      <c r="D10" s="37" t="e">
        <f>_xlfn.PERCENTILE.EXC(D$28:D$42,0.1%)</f>
        <v>#NUM!</v>
      </c>
      <c r="E10" s="37" t="e">
        <f t="shared" ref="E10:L10" si="0">_xlfn.PERCENTILE.EXC(E$28:E$42,0.1%)</f>
        <v>#NUM!</v>
      </c>
      <c r="F10" s="37" t="e">
        <f t="shared" si="0"/>
        <v>#NUM!</v>
      </c>
      <c r="G10" s="37" t="e">
        <f t="shared" si="0"/>
        <v>#NUM!</v>
      </c>
      <c r="H10" s="37" t="e">
        <f t="shared" si="0"/>
        <v>#NUM!</v>
      </c>
      <c r="I10" s="37" t="e">
        <f t="shared" si="0"/>
        <v>#NUM!</v>
      </c>
      <c r="J10" s="37" t="e">
        <f t="shared" si="0"/>
        <v>#NUM!</v>
      </c>
      <c r="K10" s="37" t="e">
        <f t="shared" si="0"/>
        <v>#NUM!</v>
      </c>
      <c r="L10" s="37" t="e">
        <f t="shared" si="0"/>
        <v>#NUM!</v>
      </c>
    </row>
    <row r="11" spans="2:17" x14ac:dyDescent="0.25">
      <c r="B11" s="67"/>
      <c r="C11" s="10" t="s">
        <v>18</v>
      </c>
      <c r="D11" s="37" t="e">
        <f>_xlfn.PERCENTILE.EXC(D$28:D$42,0.3%)</f>
        <v>#NUM!</v>
      </c>
      <c r="E11" s="37" t="e">
        <f t="shared" ref="E11:L11" si="1">_xlfn.PERCENTILE.EXC(E$28:E$42,0.3%)</f>
        <v>#NUM!</v>
      </c>
      <c r="F11" s="37" t="e">
        <f t="shared" si="1"/>
        <v>#NUM!</v>
      </c>
      <c r="G11" s="37" t="e">
        <f t="shared" si="1"/>
        <v>#NUM!</v>
      </c>
      <c r="H11" s="37" t="e">
        <f t="shared" si="1"/>
        <v>#NUM!</v>
      </c>
      <c r="I11" s="37" t="e">
        <f t="shared" si="1"/>
        <v>#NUM!</v>
      </c>
      <c r="J11" s="37" t="e">
        <f t="shared" si="1"/>
        <v>#NUM!</v>
      </c>
      <c r="K11" s="37" t="e">
        <f t="shared" si="1"/>
        <v>#NUM!</v>
      </c>
      <c r="L11" s="37" t="e">
        <f t="shared" si="1"/>
        <v>#NUM!</v>
      </c>
    </row>
    <row r="12" spans="2:17" x14ac:dyDescent="0.25">
      <c r="B12" s="67"/>
      <c r="C12" s="10" t="s">
        <v>19</v>
      </c>
      <c r="D12" s="37" t="e">
        <f>_xlfn.PERCENTILE.EXC(D$28:D$42,0.5%)</f>
        <v>#NUM!</v>
      </c>
      <c r="E12" s="37" t="e">
        <f t="shared" ref="E12:L12" si="2">_xlfn.PERCENTILE.EXC(E$28:E$42,0.5%)</f>
        <v>#NUM!</v>
      </c>
      <c r="F12" s="37" t="e">
        <f t="shared" si="2"/>
        <v>#NUM!</v>
      </c>
      <c r="G12" s="37" t="e">
        <f t="shared" si="2"/>
        <v>#NUM!</v>
      </c>
      <c r="H12" s="37" t="e">
        <f t="shared" si="2"/>
        <v>#NUM!</v>
      </c>
      <c r="I12" s="37" t="e">
        <f t="shared" si="2"/>
        <v>#NUM!</v>
      </c>
      <c r="J12" s="37" t="e">
        <f t="shared" si="2"/>
        <v>#NUM!</v>
      </c>
      <c r="K12" s="37" t="e">
        <f t="shared" si="2"/>
        <v>#NUM!</v>
      </c>
      <c r="L12" s="37" t="e">
        <f t="shared" si="2"/>
        <v>#NUM!</v>
      </c>
    </row>
    <row r="13" spans="2:17" x14ac:dyDescent="0.25">
      <c r="B13" s="67"/>
      <c r="C13" s="10" t="s">
        <v>20</v>
      </c>
      <c r="D13" s="37" t="e">
        <f>_xlfn.PERCENTILE.EXC(D$28:D$42,1%)</f>
        <v>#NUM!</v>
      </c>
      <c r="E13" s="37" t="e">
        <f t="shared" ref="E13:L13" si="3">_xlfn.PERCENTILE.EXC(E$28:E$42,1%)</f>
        <v>#NUM!</v>
      </c>
      <c r="F13" s="37" t="e">
        <f t="shared" si="3"/>
        <v>#NUM!</v>
      </c>
      <c r="G13" s="37" t="e">
        <f t="shared" si="3"/>
        <v>#NUM!</v>
      </c>
      <c r="H13" s="37" t="e">
        <f t="shared" si="3"/>
        <v>#NUM!</v>
      </c>
      <c r="I13" s="37" t="e">
        <f t="shared" si="3"/>
        <v>#NUM!</v>
      </c>
      <c r="J13" s="37" t="e">
        <f t="shared" si="3"/>
        <v>#NUM!</v>
      </c>
      <c r="K13" s="37" t="e">
        <f t="shared" si="3"/>
        <v>#NUM!</v>
      </c>
      <c r="L13" s="37" t="e">
        <f t="shared" si="3"/>
        <v>#NUM!</v>
      </c>
    </row>
    <row r="14" spans="2:17" x14ac:dyDescent="0.25">
      <c r="B14" s="67"/>
      <c r="C14" s="10" t="s">
        <v>21</v>
      </c>
      <c r="D14" s="37" t="e">
        <f>_xlfn.PERCENTILE.EXC(D$28:D$42,2.5%)</f>
        <v>#NUM!</v>
      </c>
      <c r="E14" s="37" t="e">
        <f t="shared" ref="E14:L14" si="4">_xlfn.PERCENTILE.EXC(E$28:E$42,2.5%)</f>
        <v>#NUM!</v>
      </c>
      <c r="F14" s="37" t="e">
        <f t="shared" si="4"/>
        <v>#NUM!</v>
      </c>
      <c r="G14" s="37" t="e">
        <f t="shared" si="4"/>
        <v>#NUM!</v>
      </c>
      <c r="H14" s="37" t="e">
        <f t="shared" si="4"/>
        <v>#NUM!</v>
      </c>
      <c r="I14" s="37" t="e">
        <f t="shared" si="4"/>
        <v>#NUM!</v>
      </c>
      <c r="J14" s="37" t="e">
        <f t="shared" si="4"/>
        <v>#NUM!</v>
      </c>
      <c r="K14" s="37" t="e">
        <f t="shared" si="4"/>
        <v>#NUM!</v>
      </c>
      <c r="L14" s="37" t="e">
        <f t="shared" si="4"/>
        <v>#NUM!</v>
      </c>
    </row>
    <row r="15" spans="2:17" x14ac:dyDescent="0.25">
      <c r="B15" s="67"/>
      <c r="C15" s="10" t="s">
        <v>22</v>
      </c>
      <c r="D15" s="37" t="e">
        <f>_xlfn.PERCENTILE.EXC(D$28:D$42,5%)</f>
        <v>#NUM!</v>
      </c>
      <c r="E15" s="37" t="e">
        <f t="shared" ref="E15:L15" si="5">_xlfn.PERCENTILE.EXC(E$28:E$42,5%)</f>
        <v>#NUM!</v>
      </c>
      <c r="F15" s="37" t="e">
        <f t="shared" si="5"/>
        <v>#NUM!</v>
      </c>
      <c r="G15" s="37" t="e">
        <f t="shared" si="5"/>
        <v>#NUM!</v>
      </c>
      <c r="H15" s="37" t="e">
        <f t="shared" si="5"/>
        <v>#NUM!</v>
      </c>
      <c r="I15" s="37" t="e">
        <f t="shared" si="5"/>
        <v>#NUM!</v>
      </c>
      <c r="J15" s="37" t="e">
        <f t="shared" si="5"/>
        <v>#NUM!</v>
      </c>
      <c r="K15" s="37" t="e">
        <f t="shared" si="5"/>
        <v>#NUM!</v>
      </c>
      <c r="L15" s="37" t="e">
        <f t="shared" si="5"/>
        <v>#NUM!</v>
      </c>
    </row>
    <row r="16" spans="2:17" x14ac:dyDescent="0.25">
      <c r="B16" s="67"/>
      <c r="C16" s="10" t="s">
        <v>23</v>
      </c>
      <c r="D16" s="37">
        <f>_xlfn.PERCENTILE.EXC(D$28:D$42,10%)</f>
        <v>0</v>
      </c>
      <c r="E16" s="37">
        <f t="shared" ref="E16:L16" si="6">_xlfn.PERCENTILE.EXC(E$28:E$42,10%)</f>
        <v>0</v>
      </c>
      <c r="F16" s="37">
        <f t="shared" si="6"/>
        <v>0</v>
      </c>
      <c r="G16" s="37">
        <f t="shared" si="6"/>
        <v>0</v>
      </c>
      <c r="H16" s="37">
        <f t="shared" si="6"/>
        <v>0</v>
      </c>
      <c r="I16" s="37">
        <f t="shared" si="6"/>
        <v>0</v>
      </c>
      <c r="J16" s="37">
        <f t="shared" si="6"/>
        <v>0</v>
      </c>
      <c r="K16" s="37">
        <f t="shared" si="6"/>
        <v>0</v>
      </c>
      <c r="L16" s="37">
        <f t="shared" si="6"/>
        <v>0</v>
      </c>
    </row>
    <row r="17" spans="2:12" x14ac:dyDescent="0.25">
      <c r="B17" s="67"/>
      <c r="C17" s="10" t="s">
        <v>24</v>
      </c>
      <c r="D17" s="37">
        <f>_xlfn.PERCENTILE.EXC(D$28:D$42,25%)</f>
        <v>0</v>
      </c>
      <c r="E17" s="37">
        <f t="shared" ref="E17:L17" si="7">_xlfn.PERCENTILE.EXC(E$28:E$42,25%)</f>
        <v>0</v>
      </c>
      <c r="F17" s="37">
        <f t="shared" si="7"/>
        <v>0</v>
      </c>
      <c r="G17" s="37">
        <f t="shared" si="7"/>
        <v>0</v>
      </c>
      <c r="H17" s="37">
        <f t="shared" si="7"/>
        <v>0</v>
      </c>
      <c r="I17" s="37">
        <f t="shared" si="7"/>
        <v>0</v>
      </c>
      <c r="J17" s="37">
        <f t="shared" si="7"/>
        <v>0</v>
      </c>
      <c r="K17" s="37">
        <f t="shared" si="7"/>
        <v>0</v>
      </c>
      <c r="L17" s="37">
        <f t="shared" si="7"/>
        <v>0</v>
      </c>
    </row>
    <row r="18" spans="2:12" x14ac:dyDescent="0.25">
      <c r="B18" s="67"/>
      <c r="C18" s="10" t="s">
        <v>25</v>
      </c>
      <c r="D18" s="37">
        <f>_xlfn.PERCENTILE.EXC(D$28:D$42,50%)</f>
        <v>0</v>
      </c>
      <c r="E18" s="37">
        <f t="shared" ref="E18:L18" si="8">_xlfn.PERCENTILE.EXC(E$28:E$42,50%)</f>
        <v>0</v>
      </c>
      <c r="F18" s="37">
        <f t="shared" si="8"/>
        <v>0</v>
      </c>
      <c r="G18" s="37">
        <f t="shared" si="8"/>
        <v>0</v>
      </c>
      <c r="H18" s="37">
        <f t="shared" si="8"/>
        <v>0</v>
      </c>
      <c r="I18" s="37">
        <f t="shared" si="8"/>
        <v>0</v>
      </c>
      <c r="J18" s="37">
        <f t="shared" si="8"/>
        <v>0</v>
      </c>
      <c r="K18" s="37">
        <f t="shared" si="8"/>
        <v>0</v>
      </c>
      <c r="L18" s="37">
        <f t="shared" si="8"/>
        <v>0</v>
      </c>
    </row>
    <row r="19" spans="2:12" x14ac:dyDescent="0.25">
      <c r="B19" s="67"/>
      <c r="C19" s="10" t="s">
        <v>26</v>
      </c>
      <c r="D19" s="37">
        <f>_xlfn.PERCENTILE.EXC(D$28:D$42,75%)</f>
        <v>0</v>
      </c>
      <c r="E19" s="37">
        <f t="shared" ref="E19:L19" si="9">_xlfn.PERCENTILE.EXC(E$28:E$42,75%)</f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</row>
    <row r="20" spans="2:12" x14ac:dyDescent="0.25">
      <c r="B20" s="67"/>
      <c r="C20" s="10" t="s">
        <v>27</v>
      </c>
      <c r="D20" s="37">
        <f>_xlfn.PERCENTILE.EXC(D$28:D$42,90%)</f>
        <v>0</v>
      </c>
      <c r="E20" s="37">
        <f t="shared" ref="E20:L20" si="10">_xlfn.PERCENTILE.EXC(E$28:E$42,90%)</f>
        <v>0</v>
      </c>
      <c r="F20" s="37">
        <f t="shared" si="10"/>
        <v>0</v>
      </c>
      <c r="G20" s="37">
        <f t="shared" si="10"/>
        <v>0</v>
      </c>
      <c r="H20" s="37">
        <f t="shared" si="10"/>
        <v>0</v>
      </c>
      <c r="I20" s="37">
        <f t="shared" si="10"/>
        <v>0</v>
      </c>
      <c r="J20" s="37">
        <f t="shared" si="10"/>
        <v>0</v>
      </c>
      <c r="K20" s="37">
        <f t="shared" si="10"/>
        <v>0</v>
      </c>
      <c r="L20" s="37">
        <f t="shared" si="10"/>
        <v>0</v>
      </c>
    </row>
    <row r="21" spans="2:12" x14ac:dyDescent="0.25">
      <c r="B21" s="67"/>
      <c r="C21" s="10" t="s">
        <v>28</v>
      </c>
      <c r="D21" s="37" t="e">
        <f>_xlfn.PERCENTILE.EXC(D$28:D$42,95%)</f>
        <v>#NUM!</v>
      </c>
      <c r="E21" s="37" t="e">
        <f t="shared" ref="E21:L21" si="11">_xlfn.PERCENTILE.EXC(E$28:E$42,95%)</f>
        <v>#NUM!</v>
      </c>
      <c r="F21" s="37" t="e">
        <f t="shared" si="11"/>
        <v>#NUM!</v>
      </c>
      <c r="G21" s="37" t="e">
        <f t="shared" si="11"/>
        <v>#NUM!</v>
      </c>
      <c r="H21" s="37" t="e">
        <f t="shared" si="11"/>
        <v>#NUM!</v>
      </c>
      <c r="I21" s="37" t="e">
        <f t="shared" si="11"/>
        <v>#NUM!</v>
      </c>
      <c r="J21" s="37" t="e">
        <f t="shared" si="11"/>
        <v>#NUM!</v>
      </c>
      <c r="K21" s="37" t="e">
        <f t="shared" si="11"/>
        <v>#NUM!</v>
      </c>
      <c r="L21" s="37" t="e">
        <f t="shared" si="11"/>
        <v>#NUM!</v>
      </c>
    </row>
    <row r="22" spans="2:12" x14ac:dyDescent="0.25">
      <c r="B22" s="67"/>
      <c r="C22" s="10" t="s">
        <v>29</v>
      </c>
      <c r="D22" s="37" t="e">
        <f>_xlfn.PERCENTILE.EXC(D$28:D$42,97.5%)</f>
        <v>#NUM!</v>
      </c>
      <c r="E22" s="37" t="e">
        <f t="shared" ref="E22:L22" si="12">_xlfn.PERCENTILE.EXC(E$28:E$42,97.5%)</f>
        <v>#NUM!</v>
      </c>
      <c r="F22" s="37" t="e">
        <f t="shared" si="12"/>
        <v>#NUM!</v>
      </c>
      <c r="G22" s="37" t="e">
        <f t="shared" si="12"/>
        <v>#NUM!</v>
      </c>
      <c r="H22" s="37" t="e">
        <f t="shared" si="12"/>
        <v>#NUM!</v>
      </c>
      <c r="I22" s="37" t="e">
        <f t="shared" si="12"/>
        <v>#NUM!</v>
      </c>
      <c r="J22" s="37" t="e">
        <f t="shared" si="12"/>
        <v>#NUM!</v>
      </c>
      <c r="K22" s="37" t="e">
        <f t="shared" si="12"/>
        <v>#NUM!</v>
      </c>
      <c r="L22" s="37" t="e">
        <f t="shared" si="12"/>
        <v>#NUM!</v>
      </c>
    </row>
    <row r="23" spans="2:12" x14ac:dyDescent="0.25">
      <c r="B23" s="67"/>
      <c r="C23" s="10" t="s">
        <v>30</v>
      </c>
      <c r="D23" s="37" t="e">
        <f>_xlfn.PERCENTILE.EXC(D$28:D$42,99%)</f>
        <v>#NUM!</v>
      </c>
      <c r="E23" s="37" t="e">
        <f t="shared" ref="E23:L23" si="13">_xlfn.PERCENTILE.EXC(E$28:E$42,99%)</f>
        <v>#NUM!</v>
      </c>
      <c r="F23" s="37" t="e">
        <f t="shared" si="13"/>
        <v>#NUM!</v>
      </c>
      <c r="G23" s="37" t="e">
        <f t="shared" si="13"/>
        <v>#NUM!</v>
      </c>
      <c r="H23" s="37" t="e">
        <f t="shared" si="13"/>
        <v>#NUM!</v>
      </c>
      <c r="I23" s="37" t="e">
        <f t="shared" si="13"/>
        <v>#NUM!</v>
      </c>
      <c r="J23" s="37" t="e">
        <f t="shared" si="13"/>
        <v>#NUM!</v>
      </c>
      <c r="K23" s="37" t="e">
        <f t="shared" si="13"/>
        <v>#NUM!</v>
      </c>
      <c r="L23" s="37" t="e">
        <f t="shared" si="13"/>
        <v>#NUM!</v>
      </c>
    </row>
    <row r="24" spans="2:12" ht="14.45" customHeight="1" x14ac:dyDescent="0.25">
      <c r="B24" s="67"/>
      <c r="C24" s="10" t="s">
        <v>31</v>
      </c>
      <c r="D24" s="37" t="e">
        <f>_xlfn.PERCENTILE.EXC(D$28:D$42,99.5%)</f>
        <v>#NUM!</v>
      </c>
      <c r="E24" s="37" t="e">
        <f t="shared" ref="E24:L24" si="14">_xlfn.PERCENTILE.EXC(E$28:E$42,99.5%)</f>
        <v>#NUM!</v>
      </c>
      <c r="F24" s="37" t="e">
        <f t="shared" si="14"/>
        <v>#NUM!</v>
      </c>
      <c r="G24" s="37" t="e">
        <f t="shared" si="14"/>
        <v>#NUM!</v>
      </c>
      <c r="H24" s="37" t="e">
        <f t="shared" si="14"/>
        <v>#NUM!</v>
      </c>
      <c r="I24" s="37" t="e">
        <f t="shared" si="14"/>
        <v>#NUM!</v>
      </c>
      <c r="J24" s="37" t="e">
        <f t="shared" si="14"/>
        <v>#NUM!</v>
      </c>
      <c r="K24" s="37" t="e">
        <f t="shared" si="14"/>
        <v>#NUM!</v>
      </c>
      <c r="L24" s="37" t="e">
        <f t="shared" si="14"/>
        <v>#NUM!</v>
      </c>
    </row>
    <row r="25" spans="2:12" x14ac:dyDescent="0.25">
      <c r="B25" s="67"/>
      <c r="C25" s="10" t="s">
        <v>32</v>
      </c>
      <c r="D25" s="37" t="e">
        <f>_xlfn.PERCENTILE.EXC(D$28:D$42,99.7%)</f>
        <v>#NUM!</v>
      </c>
      <c r="E25" s="37" t="e">
        <f t="shared" ref="E25:L25" si="15">_xlfn.PERCENTILE.EXC(E$28:E$42,99.7%)</f>
        <v>#NUM!</v>
      </c>
      <c r="F25" s="37" t="e">
        <f t="shared" si="15"/>
        <v>#NUM!</v>
      </c>
      <c r="G25" s="37" t="e">
        <f t="shared" si="15"/>
        <v>#NUM!</v>
      </c>
      <c r="H25" s="37" t="e">
        <f t="shared" si="15"/>
        <v>#NUM!</v>
      </c>
      <c r="I25" s="37" t="e">
        <f t="shared" si="15"/>
        <v>#NUM!</v>
      </c>
      <c r="J25" s="37" t="e">
        <f t="shared" si="15"/>
        <v>#NUM!</v>
      </c>
      <c r="K25" s="37" t="e">
        <f t="shared" si="15"/>
        <v>#NUM!</v>
      </c>
      <c r="L25" s="37" t="e">
        <f t="shared" si="15"/>
        <v>#NUM!</v>
      </c>
    </row>
    <row r="26" spans="2:12" x14ac:dyDescent="0.25">
      <c r="B26" s="67"/>
      <c r="C26" s="10" t="s">
        <v>33</v>
      </c>
      <c r="D26" s="37" t="e">
        <f>_xlfn.PERCENTILE.EXC(D$28:D$42,99.9%)</f>
        <v>#NUM!</v>
      </c>
      <c r="E26" s="37" t="e">
        <f t="shared" ref="E26:L26" si="16">_xlfn.PERCENTILE.EXC(E$28:E$42,99.9%)</f>
        <v>#NUM!</v>
      </c>
      <c r="F26" s="37" t="e">
        <f t="shared" si="16"/>
        <v>#NUM!</v>
      </c>
      <c r="G26" s="37" t="e">
        <f t="shared" si="16"/>
        <v>#NUM!</v>
      </c>
      <c r="H26" s="37" t="e">
        <f t="shared" si="16"/>
        <v>#NUM!</v>
      </c>
      <c r="I26" s="37" t="e">
        <f t="shared" si="16"/>
        <v>#NUM!</v>
      </c>
      <c r="J26" s="37" t="e">
        <f t="shared" si="16"/>
        <v>#NUM!</v>
      </c>
      <c r="K26" s="37" t="e">
        <f t="shared" si="16"/>
        <v>#NUM!</v>
      </c>
      <c r="L26" s="37" t="e">
        <f t="shared" si="16"/>
        <v>#NUM!</v>
      </c>
    </row>
    <row r="28" spans="2:12" x14ac:dyDescent="0.25">
      <c r="B28" s="68" t="s">
        <v>34</v>
      </c>
      <c r="C28" s="21">
        <v>1</v>
      </c>
      <c r="D28" s="38">
        <f>SUM(E28:L28)</f>
        <v>0</v>
      </c>
      <c r="E28" s="38">
        <f>SUMIF('Internal model reporting'!$D$15:$AQ$15,E$4,'Internal model reporting'!$D43:$AQ43)</f>
        <v>0</v>
      </c>
      <c r="F28" s="38">
        <f>SUMIF('Internal model reporting'!$D$15:$AQ$15,F$4,'Internal model reporting'!$D43:$AQ43)</f>
        <v>0</v>
      </c>
      <c r="G28" s="38">
        <f>SUMIF('Internal model reporting'!$D$15:$AQ$15,G$4,'Internal model reporting'!$D43:$AQ43)</f>
        <v>0</v>
      </c>
      <c r="H28" s="38">
        <f>SUMIF('Internal model reporting'!$D$15:$AQ$15,H$4,'Internal model reporting'!$D43:$AQ43)</f>
        <v>0</v>
      </c>
      <c r="I28" s="38">
        <f>SUMIF('Internal model reporting'!$D$15:$AQ$15,I$4,'Internal model reporting'!$D43:$AQ43)</f>
        <v>0</v>
      </c>
      <c r="J28" s="38">
        <f>SUMIF('Internal model reporting'!$D$15:$AQ$15,J$4,'Internal model reporting'!$D43:$AQ43)</f>
        <v>0</v>
      </c>
      <c r="K28" s="38">
        <f>SUMIF('Internal model reporting'!$D$15:$AQ$15,K$4,'Internal model reporting'!$D43:$AQ43)</f>
        <v>0</v>
      </c>
      <c r="L28" s="38">
        <f>SUMIF('Internal model reporting'!$D$15:$AQ$15,L$4,'Internal model reporting'!$D43:$AQ43)</f>
        <v>0</v>
      </c>
    </row>
    <row r="29" spans="2:12" x14ac:dyDescent="0.25">
      <c r="B29" s="68"/>
      <c r="C29" s="21">
        <v>2</v>
      </c>
      <c r="D29" s="38">
        <f t="shared" ref="D29:D42" si="17">SUM(E29:L29)</f>
        <v>0</v>
      </c>
      <c r="E29" s="38">
        <f>SUMIF('Internal model reporting'!$D$15:$AQ$15,E$4,'Internal model reporting'!$D44:$AQ44)</f>
        <v>0</v>
      </c>
      <c r="F29" s="38">
        <f>SUMIF('Internal model reporting'!$D$15:$AQ$15,F$4,'Internal model reporting'!$D44:$AQ44)</f>
        <v>0</v>
      </c>
      <c r="G29" s="38">
        <f>SUMIF('Internal model reporting'!$D$15:$AQ$15,G$4,'Internal model reporting'!$D44:$AQ44)</f>
        <v>0</v>
      </c>
      <c r="H29" s="38">
        <f>SUMIF('Internal model reporting'!$D$15:$AQ$15,H$4,'Internal model reporting'!$D44:$AQ44)</f>
        <v>0</v>
      </c>
      <c r="I29" s="38">
        <f>SUMIF('Internal model reporting'!$D$15:$AQ$15,I$4,'Internal model reporting'!$D44:$AQ44)</f>
        <v>0</v>
      </c>
      <c r="J29" s="38">
        <f>SUMIF('Internal model reporting'!$D$15:$AQ$15,J$4,'Internal model reporting'!$D44:$AQ44)</f>
        <v>0</v>
      </c>
      <c r="K29" s="38">
        <f>SUMIF('Internal model reporting'!$D$15:$AQ$15,K$4,'Internal model reporting'!$D44:$AQ44)</f>
        <v>0</v>
      </c>
      <c r="L29" s="38">
        <f>SUMIF('Internal model reporting'!$D$15:$AQ$15,L$4,'Internal model reporting'!$D44:$AQ44)</f>
        <v>0</v>
      </c>
    </row>
    <row r="30" spans="2:12" x14ac:dyDescent="0.25">
      <c r="B30" s="68"/>
      <c r="C30" s="21">
        <v>3</v>
      </c>
      <c r="D30" s="38">
        <f t="shared" si="17"/>
        <v>0</v>
      </c>
      <c r="E30" s="38">
        <f>SUMIF('Internal model reporting'!$D$15:$AQ$15,E$4,'Internal model reporting'!$D45:$AQ45)</f>
        <v>0</v>
      </c>
      <c r="F30" s="38">
        <f>SUMIF('Internal model reporting'!$D$15:$AQ$15,F$4,'Internal model reporting'!$D45:$AQ45)</f>
        <v>0</v>
      </c>
      <c r="G30" s="38">
        <f>SUMIF('Internal model reporting'!$D$15:$AQ$15,G$4,'Internal model reporting'!$D45:$AQ45)</f>
        <v>0</v>
      </c>
      <c r="H30" s="38">
        <f>SUMIF('Internal model reporting'!$D$15:$AQ$15,H$4,'Internal model reporting'!$D45:$AQ45)</f>
        <v>0</v>
      </c>
      <c r="I30" s="38">
        <f>SUMIF('Internal model reporting'!$D$15:$AQ$15,I$4,'Internal model reporting'!$D45:$AQ45)</f>
        <v>0</v>
      </c>
      <c r="J30" s="38">
        <f>SUMIF('Internal model reporting'!$D$15:$AQ$15,J$4,'Internal model reporting'!$D45:$AQ45)</f>
        <v>0</v>
      </c>
      <c r="K30" s="38">
        <f>SUMIF('Internal model reporting'!$D$15:$AQ$15,K$4,'Internal model reporting'!$D45:$AQ45)</f>
        <v>0</v>
      </c>
      <c r="L30" s="38">
        <f>SUMIF('Internal model reporting'!$D$15:$AQ$15,L$4,'Internal model reporting'!$D45:$AQ45)</f>
        <v>0</v>
      </c>
    </row>
    <row r="31" spans="2:12" x14ac:dyDescent="0.25">
      <c r="B31" s="68"/>
      <c r="C31" s="21">
        <v>4</v>
      </c>
      <c r="D31" s="38">
        <f t="shared" si="17"/>
        <v>0</v>
      </c>
      <c r="E31" s="38">
        <f>SUMIF('Internal model reporting'!$D$15:$AQ$15,E$4,'Internal model reporting'!$D46:$AQ46)</f>
        <v>0</v>
      </c>
      <c r="F31" s="38">
        <f>SUMIF('Internal model reporting'!$D$15:$AQ$15,F$4,'Internal model reporting'!$D46:$AQ46)</f>
        <v>0</v>
      </c>
      <c r="G31" s="38">
        <f>SUMIF('Internal model reporting'!$D$15:$AQ$15,G$4,'Internal model reporting'!$D46:$AQ46)</f>
        <v>0</v>
      </c>
      <c r="H31" s="38">
        <f>SUMIF('Internal model reporting'!$D$15:$AQ$15,H$4,'Internal model reporting'!$D46:$AQ46)</f>
        <v>0</v>
      </c>
      <c r="I31" s="38">
        <f>SUMIF('Internal model reporting'!$D$15:$AQ$15,I$4,'Internal model reporting'!$D46:$AQ46)</f>
        <v>0</v>
      </c>
      <c r="J31" s="38">
        <f>SUMIF('Internal model reporting'!$D$15:$AQ$15,J$4,'Internal model reporting'!$D46:$AQ46)</f>
        <v>0</v>
      </c>
      <c r="K31" s="38">
        <f>SUMIF('Internal model reporting'!$D$15:$AQ$15,K$4,'Internal model reporting'!$D46:$AQ46)</f>
        <v>0</v>
      </c>
      <c r="L31" s="38">
        <f>SUMIF('Internal model reporting'!$D$15:$AQ$15,L$4,'Internal model reporting'!$D46:$AQ46)</f>
        <v>0</v>
      </c>
    </row>
    <row r="32" spans="2:12" x14ac:dyDescent="0.25">
      <c r="B32" s="68"/>
      <c r="C32" s="21" t="s">
        <v>5</v>
      </c>
      <c r="D32" s="38">
        <f t="shared" si="17"/>
        <v>0</v>
      </c>
      <c r="E32" s="38">
        <f>SUMIF('Internal model reporting'!$D$15:$AQ$15,E$4,'Internal model reporting'!$D47:$AQ47)</f>
        <v>0</v>
      </c>
      <c r="F32" s="38">
        <f>SUMIF('Internal model reporting'!$D$15:$AQ$15,F$4,'Internal model reporting'!$D47:$AQ47)</f>
        <v>0</v>
      </c>
      <c r="G32" s="38">
        <f>SUMIF('Internal model reporting'!$D$15:$AQ$15,G$4,'Internal model reporting'!$D47:$AQ47)</f>
        <v>0</v>
      </c>
      <c r="H32" s="38">
        <f>SUMIF('Internal model reporting'!$D$15:$AQ$15,H$4,'Internal model reporting'!$D47:$AQ47)</f>
        <v>0</v>
      </c>
      <c r="I32" s="38">
        <f>SUMIF('Internal model reporting'!$D$15:$AQ$15,I$4,'Internal model reporting'!$D47:$AQ47)</f>
        <v>0</v>
      </c>
      <c r="J32" s="38">
        <f>SUMIF('Internal model reporting'!$D$15:$AQ$15,J$4,'Internal model reporting'!$D47:$AQ47)</f>
        <v>0</v>
      </c>
      <c r="K32" s="38">
        <f>SUMIF('Internal model reporting'!$D$15:$AQ$15,K$4,'Internal model reporting'!$D47:$AQ47)</f>
        <v>0</v>
      </c>
      <c r="L32" s="38">
        <f>SUMIF('Internal model reporting'!$D$15:$AQ$15,L$4,'Internal model reporting'!$D47:$AQ47)</f>
        <v>0</v>
      </c>
    </row>
    <row r="33" spans="2:12" x14ac:dyDescent="0.25">
      <c r="B33" s="68"/>
      <c r="C33" s="21" t="s">
        <v>5</v>
      </c>
      <c r="D33" s="38">
        <f t="shared" si="17"/>
        <v>0</v>
      </c>
      <c r="E33" s="38">
        <f>SUMIF('Internal model reporting'!$D$15:$AQ$15,E$4,'Internal model reporting'!$D48:$AQ48)</f>
        <v>0</v>
      </c>
      <c r="F33" s="38">
        <f>SUMIF('Internal model reporting'!$D$15:$AQ$15,F$4,'Internal model reporting'!$D48:$AQ48)</f>
        <v>0</v>
      </c>
      <c r="G33" s="38">
        <f>SUMIF('Internal model reporting'!$D$15:$AQ$15,G$4,'Internal model reporting'!$D48:$AQ48)</f>
        <v>0</v>
      </c>
      <c r="H33" s="38">
        <f>SUMIF('Internal model reporting'!$D$15:$AQ$15,H$4,'Internal model reporting'!$D48:$AQ48)</f>
        <v>0</v>
      </c>
      <c r="I33" s="38">
        <f>SUMIF('Internal model reporting'!$D$15:$AQ$15,I$4,'Internal model reporting'!$D48:$AQ48)</f>
        <v>0</v>
      </c>
      <c r="J33" s="38">
        <f>SUMIF('Internal model reporting'!$D$15:$AQ$15,J$4,'Internal model reporting'!$D48:$AQ48)</f>
        <v>0</v>
      </c>
      <c r="K33" s="38">
        <f>SUMIF('Internal model reporting'!$D$15:$AQ$15,K$4,'Internal model reporting'!$D48:$AQ48)</f>
        <v>0</v>
      </c>
      <c r="L33" s="38">
        <f>SUMIF('Internal model reporting'!$D$15:$AQ$15,L$4,'Internal model reporting'!$D48:$AQ48)</f>
        <v>0</v>
      </c>
    </row>
    <row r="34" spans="2:12" x14ac:dyDescent="0.25">
      <c r="B34" s="68"/>
      <c r="C34" s="21" t="s">
        <v>5</v>
      </c>
      <c r="D34" s="38">
        <f t="shared" si="17"/>
        <v>0</v>
      </c>
      <c r="E34" s="38">
        <f>SUMIF('Internal model reporting'!$D$15:$AQ$15,E$4,'Internal model reporting'!$D49:$AQ49)</f>
        <v>0</v>
      </c>
      <c r="F34" s="38">
        <f>SUMIF('Internal model reporting'!$D$15:$AQ$15,F$4,'Internal model reporting'!$D49:$AQ49)</f>
        <v>0</v>
      </c>
      <c r="G34" s="38">
        <f>SUMIF('Internal model reporting'!$D$15:$AQ$15,G$4,'Internal model reporting'!$D49:$AQ49)</f>
        <v>0</v>
      </c>
      <c r="H34" s="38">
        <f>SUMIF('Internal model reporting'!$D$15:$AQ$15,H$4,'Internal model reporting'!$D49:$AQ49)</f>
        <v>0</v>
      </c>
      <c r="I34" s="38">
        <f>SUMIF('Internal model reporting'!$D$15:$AQ$15,I$4,'Internal model reporting'!$D49:$AQ49)</f>
        <v>0</v>
      </c>
      <c r="J34" s="38">
        <f>SUMIF('Internal model reporting'!$D$15:$AQ$15,J$4,'Internal model reporting'!$D49:$AQ49)</f>
        <v>0</v>
      </c>
      <c r="K34" s="38">
        <f>SUMIF('Internal model reporting'!$D$15:$AQ$15,K$4,'Internal model reporting'!$D49:$AQ49)</f>
        <v>0</v>
      </c>
      <c r="L34" s="38">
        <f>SUMIF('Internal model reporting'!$D$15:$AQ$15,L$4,'Internal model reporting'!$D49:$AQ49)</f>
        <v>0</v>
      </c>
    </row>
    <row r="35" spans="2:12" x14ac:dyDescent="0.25">
      <c r="B35" s="68"/>
      <c r="C35" s="21" t="s">
        <v>5</v>
      </c>
      <c r="D35" s="38">
        <f t="shared" si="17"/>
        <v>0</v>
      </c>
      <c r="E35" s="38">
        <f>SUMIF('Internal model reporting'!$D$15:$AQ$15,E$4,'Internal model reporting'!$D50:$AQ50)</f>
        <v>0</v>
      </c>
      <c r="F35" s="38">
        <f>SUMIF('Internal model reporting'!$D$15:$AQ$15,F$4,'Internal model reporting'!$D50:$AQ50)</f>
        <v>0</v>
      </c>
      <c r="G35" s="38">
        <f>SUMIF('Internal model reporting'!$D$15:$AQ$15,G$4,'Internal model reporting'!$D50:$AQ50)</f>
        <v>0</v>
      </c>
      <c r="H35" s="38">
        <f>SUMIF('Internal model reporting'!$D$15:$AQ$15,H$4,'Internal model reporting'!$D50:$AQ50)</f>
        <v>0</v>
      </c>
      <c r="I35" s="38">
        <f>SUMIF('Internal model reporting'!$D$15:$AQ$15,I$4,'Internal model reporting'!$D50:$AQ50)</f>
        <v>0</v>
      </c>
      <c r="J35" s="38">
        <f>SUMIF('Internal model reporting'!$D$15:$AQ$15,J$4,'Internal model reporting'!$D50:$AQ50)</f>
        <v>0</v>
      </c>
      <c r="K35" s="38">
        <f>SUMIF('Internal model reporting'!$D$15:$AQ$15,K$4,'Internal model reporting'!$D50:$AQ50)</f>
        <v>0</v>
      </c>
      <c r="L35" s="38">
        <f>SUMIF('Internal model reporting'!$D$15:$AQ$15,L$4,'Internal model reporting'!$D50:$AQ50)</f>
        <v>0</v>
      </c>
    </row>
    <row r="36" spans="2:12" x14ac:dyDescent="0.25">
      <c r="B36" s="68"/>
      <c r="C36" s="21" t="s">
        <v>5</v>
      </c>
      <c r="D36" s="38">
        <f t="shared" si="17"/>
        <v>0</v>
      </c>
      <c r="E36" s="38">
        <f>SUMIF('Internal model reporting'!$D$15:$AQ$15,E$4,'Internal model reporting'!$D51:$AQ51)</f>
        <v>0</v>
      </c>
      <c r="F36" s="38">
        <f>SUMIF('Internal model reporting'!$D$15:$AQ$15,F$4,'Internal model reporting'!$D51:$AQ51)</f>
        <v>0</v>
      </c>
      <c r="G36" s="38">
        <f>SUMIF('Internal model reporting'!$D$15:$AQ$15,G$4,'Internal model reporting'!$D51:$AQ51)</f>
        <v>0</v>
      </c>
      <c r="H36" s="38">
        <f>SUMIF('Internal model reporting'!$D$15:$AQ$15,H$4,'Internal model reporting'!$D51:$AQ51)</f>
        <v>0</v>
      </c>
      <c r="I36" s="38">
        <f>SUMIF('Internal model reporting'!$D$15:$AQ$15,I$4,'Internal model reporting'!$D51:$AQ51)</f>
        <v>0</v>
      </c>
      <c r="J36" s="38">
        <f>SUMIF('Internal model reporting'!$D$15:$AQ$15,J$4,'Internal model reporting'!$D51:$AQ51)</f>
        <v>0</v>
      </c>
      <c r="K36" s="38">
        <f>SUMIF('Internal model reporting'!$D$15:$AQ$15,K$4,'Internal model reporting'!$D51:$AQ51)</f>
        <v>0</v>
      </c>
      <c r="L36" s="38">
        <f>SUMIF('Internal model reporting'!$D$15:$AQ$15,L$4,'Internal model reporting'!$D51:$AQ51)</f>
        <v>0</v>
      </c>
    </row>
    <row r="37" spans="2:12" x14ac:dyDescent="0.25">
      <c r="B37" s="68"/>
      <c r="C37" s="21" t="s">
        <v>5</v>
      </c>
      <c r="D37" s="38">
        <f t="shared" si="17"/>
        <v>0</v>
      </c>
      <c r="E37" s="38">
        <f>SUMIF('Internal model reporting'!$D$15:$AQ$15,E$4,'Internal model reporting'!$D52:$AQ52)</f>
        <v>0</v>
      </c>
      <c r="F37" s="38">
        <f>SUMIF('Internal model reporting'!$D$15:$AQ$15,F$4,'Internal model reporting'!$D52:$AQ52)</f>
        <v>0</v>
      </c>
      <c r="G37" s="38">
        <f>SUMIF('Internal model reporting'!$D$15:$AQ$15,G$4,'Internal model reporting'!$D52:$AQ52)</f>
        <v>0</v>
      </c>
      <c r="H37" s="38">
        <f>SUMIF('Internal model reporting'!$D$15:$AQ$15,H$4,'Internal model reporting'!$D52:$AQ52)</f>
        <v>0</v>
      </c>
      <c r="I37" s="38">
        <f>SUMIF('Internal model reporting'!$D$15:$AQ$15,I$4,'Internal model reporting'!$D52:$AQ52)</f>
        <v>0</v>
      </c>
      <c r="J37" s="38">
        <f>SUMIF('Internal model reporting'!$D$15:$AQ$15,J$4,'Internal model reporting'!$D52:$AQ52)</f>
        <v>0</v>
      </c>
      <c r="K37" s="38">
        <f>SUMIF('Internal model reporting'!$D$15:$AQ$15,K$4,'Internal model reporting'!$D52:$AQ52)</f>
        <v>0</v>
      </c>
      <c r="L37" s="38">
        <f>SUMIF('Internal model reporting'!$D$15:$AQ$15,L$4,'Internal model reporting'!$D52:$AQ52)</f>
        <v>0</v>
      </c>
    </row>
    <row r="38" spans="2:12" x14ac:dyDescent="0.25">
      <c r="B38" s="68"/>
      <c r="C38" s="21" t="s">
        <v>5</v>
      </c>
      <c r="D38" s="38">
        <f t="shared" si="17"/>
        <v>0</v>
      </c>
      <c r="E38" s="38">
        <f>SUMIF('Internal model reporting'!$D$15:$AQ$15,E$4,'Internal model reporting'!$D53:$AQ53)</f>
        <v>0</v>
      </c>
      <c r="F38" s="38">
        <f>SUMIF('Internal model reporting'!$D$15:$AQ$15,F$4,'Internal model reporting'!$D53:$AQ53)</f>
        <v>0</v>
      </c>
      <c r="G38" s="38">
        <f>SUMIF('Internal model reporting'!$D$15:$AQ$15,G$4,'Internal model reporting'!$D53:$AQ53)</f>
        <v>0</v>
      </c>
      <c r="H38" s="38">
        <f>SUMIF('Internal model reporting'!$D$15:$AQ$15,H$4,'Internal model reporting'!$D53:$AQ53)</f>
        <v>0</v>
      </c>
      <c r="I38" s="38">
        <f>SUMIF('Internal model reporting'!$D$15:$AQ$15,I$4,'Internal model reporting'!$D53:$AQ53)</f>
        <v>0</v>
      </c>
      <c r="J38" s="38">
        <f>SUMIF('Internal model reporting'!$D$15:$AQ$15,J$4,'Internal model reporting'!$D53:$AQ53)</f>
        <v>0</v>
      </c>
      <c r="K38" s="38">
        <f>SUMIF('Internal model reporting'!$D$15:$AQ$15,K$4,'Internal model reporting'!$D53:$AQ53)</f>
        <v>0</v>
      </c>
      <c r="L38" s="38">
        <f>SUMIF('Internal model reporting'!$D$15:$AQ$15,L$4,'Internal model reporting'!$D53:$AQ53)</f>
        <v>0</v>
      </c>
    </row>
    <row r="39" spans="2:12" x14ac:dyDescent="0.25">
      <c r="B39" s="68"/>
      <c r="C39" s="21" t="s">
        <v>5</v>
      </c>
      <c r="D39" s="38">
        <f t="shared" si="17"/>
        <v>0</v>
      </c>
      <c r="E39" s="38">
        <f>SUMIF('Internal model reporting'!$D$15:$AQ$15,E$4,'Internal model reporting'!$D54:$AQ54)</f>
        <v>0</v>
      </c>
      <c r="F39" s="38">
        <f>SUMIF('Internal model reporting'!$D$15:$AQ$15,F$4,'Internal model reporting'!$D54:$AQ54)</f>
        <v>0</v>
      </c>
      <c r="G39" s="38">
        <f>SUMIF('Internal model reporting'!$D$15:$AQ$15,G$4,'Internal model reporting'!$D54:$AQ54)</f>
        <v>0</v>
      </c>
      <c r="H39" s="38">
        <f>SUMIF('Internal model reporting'!$D$15:$AQ$15,H$4,'Internal model reporting'!$D54:$AQ54)</f>
        <v>0</v>
      </c>
      <c r="I39" s="38">
        <f>SUMIF('Internal model reporting'!$D$15:$AQ$15,I$4,'Internal model reporting'!$D54:$AQ54)</f>
        <v>0</v>
      </c>
      <c r="J39" s="38">
        <f>SUMIF('Internal model reporting'!$D$15:$AQ$15,J$4,'Internal model reporting'!$D54:$AQ54)</f>
        <v>0</v>
      </c>
      <c r="K39" s="38">
        <f>SUMIF('Internal model reporting'!$D$15:$AQ$15,K$4,'Internal model reporting'!$D54:$AQ54)</f>
        <v>0</v>
      </c>
      <c r="L39" s="38">
        <f>SUMIF('Internal model reporting'!$D$15:$AQ$15,L$4,'Internal model reporting'!$D54:$AQ54)</f>
        <v>0</v>
      </c>
    </row>
    <row r="40" spans="2:12" x14ac:dyDescent="0.25">
      <c r="B40" s="68"/>
      <c r="C40" s="21" t="s">
        <v>5</v>
      </c>
      <c r="D40" s="38">
        <f t="shared" si="17"/>
        <v>0</v>
      </c>
      <c r="E40" s="38">
        <f>SUMIF('Internal model reporting'!$D$15:$AQ$15,E$4,'Internal model reporting'!$D55:$AQ55)</f>
        <v>0</v>
      </c>
      <c r="F40" s="38">
        <f>SUMIF('Internal model reporting'!$D$15:$AQ$15,F$4,'Internal model reporting'!$D55:$AQ55)</f>
        <v>0</v>
      </c>
      <c r="G40" s="38">
        <f>SUMIF('Internal model reporting'!$D$15:$AQ$15,G$4,'Internal model reporting'!$D55:$AQ55)</f>
        <v>0</v>
      </c>
      <c r="H40" s="38">
        <f>SUMIF('Internal model reporting'!$D$15:$AQ$15,H$4,'Internal model reporting'!$D55:$AQ55)</f>
        <v>0</v>
      </c>
      <c r="I40" s="38">
        <f>SUMIF('Internal model reporting'!$D$15:$AQ$15,I$4,'Internal model reporting'!$D55:$AQ55)</f>
        <v>0</v>
      </c>
      <c r="J40" s="38">
        <f>SUMIF('Internal model reporting'!$D$15:$AQ$15,J$4,'Internal model reporting'!$D55:$AQ55)</f>
        <v>0</v>
      </c>
      <c r="K40" s="38">
        <f>SUMIF('Internal model reporting'!$D$15:$AQ$15,K$4,'Internal model reporting'!$D55:$AQ55)</f>
        <v>0</v>
      </c>
      <c r="L40" s="38">
        <f>SUMIF('Internal model reporting'!$D$15:$AQ$15,L$4,'Internal model reporting'!$D55:$AQ55)</f>
        <v>0</v>
      </c>
    </row>
    <row r="41" spans="2:12" x14ac:dyDescent="0.25">
      <c r="B41" s="68"/>
      <c r="C41" s="21" t="s">
        <v>5</v>
      </c>
      <c r="D41" s="38">
        <f t="shared" si="17"/>
        <v>0</v>
      </c>
      <c r="E41" s="38">
        <f>SUMIF('Internal model reporting'!$D$15:$AQ$15,E$4,'Internal model reporting'!$D56:$AQ56)</f>
        <v>0</v>
      </c>
      <c r="F41" s="38">
        <f>SUMIF('Internal model reporting'!$D$15:$AQ$15,F$4,'Internal model reporting'!$D56:$AQ56)</f>
        <v>0</v>
      </c>
      <c r="G41" s="38">
        <f>SUMIF('Internal model reporting'!$D$15:$AQ$15,G$4,'Internal model reporting'!$D56:$AQ56)</f>
        <v>0</v>
      </c>
      <c r="H41" s="38">
        <f>SUMIF('Internal model reporting'!$D$15:$AQ$15,H$4,'Internal model reporting'!$D56:$AQ56)</f>
        <v>0</v>
      </c>
      <c r="I41" s="38">
        <f>SUMIF('Internal model reporting'!$D$15:$AQ$15,I$4,'Internal model reporting'!$D56:$AQ56)</f>
        <v>0</v>
      </c>
      <c r="J41" s="38">
        <f>SUMIF('Internal model reporting'!$D$15:$AQ$15,J$4,'Internal model reporting'!$D56:$AQ56)</f>
        <v>0</v>
      </c>
      <c r="K41" s="38">
        <f>SUMIF('Internal model reporting'!$D$15:$AQ$15,K$4,'Internal model reporting'!$D56:$AQ56)</f>
        <v>0</v>
      </c>
      <c r="L41" s="38">
        <f>SUMIF('Internal model reporting'!$D$15:$AQ$15,L$4,'Internal model reporting'!$D56:$AQ56)</f>
        <v>0</v>
      </c>
    </row>
    <row r="42" spans="2:12" x14ac:dyDescent="0.25">
      <c r="B42" s="69"/>
      <c r="C42" s="26">
        <v>500000</v>
      </c>
      <c r="D42" s="38">
        <f t="shared" si="17"/>
        <v>0</v>
      </c>
      <c r="E42" s="38">
        <f>SUMIF('Internal model reporting'!$D$15:$AQ$15,E$4,'Internal model reporting'!$D57:$AQ57)</f>
        <v>0</v>
      </c>
      <c r="F42" s="38">
        <f>SUMIF('Internal model reporting'!$D$15:$AQ$15,F$4,'Internal model reporting'!$D57:$AQ57)</f>
        <v>0</v>
      </c>
      <c r="G42" s="38">
        <f>SUMIF('Internal model reporting'!$D$15:$AQ$15,G$4,'Internal model reporting'!$D57:$AQ57)</f>
        <v>0</v>
      </c>
      <c r="H42" s="38">
        <f>SUMIF('Internal model reporting'!$D$15:$AQ$15,H$4,'Internal model reporting'!$D57:$AQ57)</f>
        <v>0</v>
      </c>
      <c r="I42" s="38">
        <f>SUMIF('Internal model reporting'!$D$15:$AQ$15,I$4,'Internal model reporting'!$D57:$AQ57)</f>
        <v>0</v>
      </c>
      <c r="J42" s="38">
        <f>SUMIF('Internal model reporting'!$D$15:$AQ$15,J$4,'Internal model reporting'!$D57:$AQ57)</f>
        <v>0</v>
      </c>
      <c r="K42" s="38">
        <f>SUMIF('Internal model reporting'!$D$15:$AQ$15,K$4,'Internal model reporting'!$D57:$AQ57)</f>
        <v>0</v>
      </c>
      <c r="L42" s="38">
        <f>SUMIF('Internal model reporting'!$D$15:$AQ$15,L$4,'Internal model reporting'!$D57:$AQ57)</f>
        <v>0</v>
      </c>
    </row>
    <row r="43" spans="2:12" x14ac:dyDescent="0.25">
      <c r="B43" s="12"/>
    </row>
  </sheetData>
  <mergeCells count="2">
    <mergeCell ref="B10:B26"/>
    <mergeCell ref="B28:B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AQ58"/>
  <sheetViews>
    <sheetView topLeftCell="W9" workbookViewId="0">
      <selection activeCell="AA22" sqref="AA22"/>
    </sheetView>
  </sheetViews>
  <sheetFormatPr defaultColWidth="9.140625" defaultRowHeight="15" x14ac:dyDescent="0.25"/>
  <cols>
    <col min="1" max="1" width="9.140625" style="1"/>
    <col min="2" max="2" width="36.42578125" style="1" customWidth="1"/>
    <col min="3" max="3" width="11.28515625" style="1" bestFit="1" customWidth="1"/>
    <col min="4" max="43" width="22.42578125" style="1" customWidth="1"/>
    <col min="44" max="16384" width="9.140625" style="1"/>
  </cols>
  <sheetData>
    <row r="2" spans="2:43" ht="26.45" customHeight="1" x14ac:dyDescent="0.25">
      <c r="D2" s="29" t="s">
        <v>222</v>
      </c>
      <c r="E2" s="29" t="s">
        <v>223</v>
      </c>
    </row>
    <row r="3" spans="2:43" ht="25.5" x14ac:dyDescent="0.25">
      <c r="B3" s="20" t="s">
        <v>138</v>
      </c>
      <c r="C3" s="8" t="s">
        <v>139</v>
      </c>
      <c r="D3" s="22" t="s">
        <v>38</v>
      </c>
      <c r="E3" s="9"/>
    </row>
    <row r="4" spans="2:43" ht="25.5" x14ac:dyDescent="0.25">
      <c r="B4" s="20" t="s">
        <v>140</v>
      </c>
      <c r="C4" s="8" t="s">
        <v>143</v>
      </c>
      <c r="D4" s="22" t="s">
        <v>4</v>
      </c>
      <c r="E4" s="9"/>
    </row>
    <row r="5" spans="2:43" ht="25.5" x14ac:dyDescent="0.25">
      <c r="B5" s="20" t="s">
        <v>141</v>
      </c>
      <c r="C5" s="8" t="s">
        <v>142</v>
      </c>
      <c r="D5" s="22" t="s">
        <v>145</v>
      </c>
      <c r="E5" s="9"/>
    </row>
    <row r="6" spans="2:43" ht="25.5" x14ac:dyDescent="0.25">
      <c r="B6" s="20" t="s">
        <v>147</v>
      </c>
      <c r="C6" s="8" t="s">
        <v>146</v>
      </c>
      <c r="D6" s="22" t="s">
        <v>148</v>
      </c>
      <c r="E6" s="9"/>
    </row>
    <row r="7" spans="2:43" ht="25.5" x14ac:dyDescent="0.25">
      <c r="B7" s="20" t="s">
        <v>156</v>
      </c>
      <c r="C7" s="8" t="s">
        <v>149</v>
      </c>
      <c r="D7" s="22" t="s">
        <v>10</v>
      </c>
      <c r="E7" s="9"/>
    </row>
    <row r="8" spans="2:43" ht="26.45" customHeight="1" x14ac:dyDescent="0.25">
      <c r="B8" s="20" t="s">
        <v>150</v>
      </c>
      <c r="C8" s="8" t="s">
        <v>12</v>
      </c>
      <c r="D8" s="22" t="s">
        <v>144</v>
      </c>
      <c r="E8" s="9"/>
    </row>
    <row r="9" spans="2:43" ht="26.45" customHeight="1" x14ac:dyDescent="0.25">
      <c r="B9" s="20" t="s">
        <v>153</v>
      </c>
      <c r="C9" s="8" t="s">
        <v>154</v>
      </c>
      <c r="D9" s="22" t="s">
        <v>96</v>
      </c>
      <c r="E9" s="9"/>
    </row>
    <row r="12" spans="2:43" x14ac:dyDescent="0.25">
      <c r="B12" s="2" t="s">
        <v>7</v>
      </c>
      <c r="C12" s="3">
        <v>0</v>
      </c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  <c r="Q12" s="3">
        <v>14</v>
      </c>
      <c r="R12" s="3">
        <v>15</v>
      </c>
      <c r="S12" s="3">
        <v>16</v>
      </c>
      <c r="T12" s="3">
        <v>17</v>
      </c>
      <c r="U12" s="3">
        <v>18</v>
      </c>
      <c r="V12" s="3">
        <v>19</v>
      </c>
      <c r="W12" s="3">
        <v>20</v>
      </c>
      <c r="X12" s="3">
        <v>21</v>
      </c>
      <c r="Y12" s="3">
        <v>22</v>
      </c>
      <c r="Z12" s="3">
        <v>23</v>
      </c>
      <c r="AA12" s="3">
        <v>24</v>
      </c>
      <c r="AB12" s="3">
        <v>25</v>
      </c>
      <c r="AC12" s="3">
        <v>26</v>
      </c>
      <c r="AD12" s="3">
        <v>27</v>
      </c>
      <c r="AE12" s="3">
        <v>28</v>
      </c>
      <c r="AF12" s="3">
        <v>29</v>
      </c>
      <c r="AG12" s="3">
        <v>30</v>
      </c>
      <c r="AH12" s="3">
        <v>31</v>
      </c>
      <c r="AI12" s="3">
        <v>32</v>
      </c>
      <c r="AJ12" s="3">
        <v>33</v>
      </c>
      <c r="AK12" s="3">
        <v>34</v>
      </c>
      <c r="AL12" s="3">
        <v>35</v>
      </c>
      <c r="AM12" s="3">
        <v>36</v>
      </c>
      <c r="AN12" s="3">
        <v>37</v>
      </c>
      <c r="AO12" s="3">
        <v>38</v>
      </c>
      <c r="AP12" s="3">
        <v>39</v>
      </c>
      <c r="AQ12" s="3">
        <v>40</v>
      </c>
    </row>
    <row r="14" spans="2:43" ht="75" x14ac:dyDescent="0.25">
      <c r="B14" s="15" t="s">
        <v>75</v>
      </c>
      <c r="D14" s="19"/>
      <c r="E14" s="19"/>
      <c r="F14" s="19"/>
      <c r="G14" s="24" t="s">
        <v>60</v>
      </c>
      <c r="H14" s="24" t="s">
        <v>65</v>
      </c>
      <c r="I14" s="24" t="s">
        <v>61</v>
      </c>
      <c r="J14" s="24" t="s">
        <v>62</v>
      </c>
      <c r="K14" s="24" t="s">
        <v>63</v>
      </c>
      <c r="L14" s="24" t="s">
        <v>64</v>
      </c>
      <c r="M14" s="19"/>
      <c r="N14" s="19"/>
      <c r="O14" s="24" t="s">
        <v>66</v>
      </c>
      <c r="P14" s="19"/>
      <c r="Q14" s="24" t="s">
        <v>67</v>
      </c>
      <c r="R14" s="19"/>
      <c r="S14" s="19"/>
      <c r="T14" s="19"/>
      <c r="U14" s="19"/>
      <c r="V14" s="19"/>
      <c r="W14" s="24" t="s">
        <v>68</v>
      </c>
      <c r="X14" s="19"/>
      <c r="Y14" s="19"/>
      <c r="Z14" s="24" t="s">
        <v>74</v>
      </c>
      <c r="AA14" s="19"/>
      <c r="AB14" s="24" t="s">
        <v>69</v>
      </c>
      <c r="AC14" s="19"/>
      <c r="AD14" s="19"/>
      <c r="AE14" s="24" t="s">
        <v>73</v>
      </c>
      <c r="AF14" s="24" t="s">
        <v>70</v>
      </c>
      <c r="AG14" s="19"/>
      <c r="AH14" s="19"/>
      <c r="AI14" s="24" t="s">
        <v>71</v>
      </c>
      <c r="AJ14" s="19"/>
      <c r="AK14" s="19"/>
      <c r="AL14" s="24" t="s">
        <v>72</v>
      </c>
      <c r="AM14" s="19"/>
      <c r="AN14" s="19"/>
      <c r="AO14" s="24"/>
      <c r="AP14" s="19"/>
      <c r="AQ14" s="19"/>
    </row>
    <row r="15" spans="2:43" ht="42" customHeight="1" x14ac:dyDescent="0.25">
      <c r="B15" s="15" t="s">
        <v>47</v>
      </c>
      <c r="D15" s="19" t="s">
        <v>3</v>
      </c>
      <c r="E15" s="19" t="s">
        <v>35</v>
      </c>
      <c r="F15" s="19" t="s">
        <v>48</v>
      </c>
      <c r="G15" s="19" t="s">
        <v>15</v>
      </c>
      <c r="H15" s="19" t="s">
        <v>48</v>
      </c>
      <c r="I15" s="19" t="s">
        <v>10</v>
      </c>
      <c r="J15" s="19" t="s">
        <v>11</v>
      </c>
      <c r="K15" s="19" t="s">
        <v>12</v>
      </c>
      <c r="L15" s="19" t="s">
        <v>9</v>
      </c>
      <c r="M15" s="19" t="s">
        <v>9</v>
      </c>
      <c r="N15" s="19" t="s">
        <v>48</v>
      </c>
      <c r="O15" s="19" t="s">
        <v>9</v>
      </c>
      <c r="P15" s="19" t="s">
        <v>11</v>
      </c>
      <c r="Q15" s="19" t="s">
        <v>9</v>
      </c>
      <c r="R15" s="19" t="s">
        <v>15</v>
      </c>
      <c r="S15" s="19" t="s">
        <v>48</v>
      </c>
      <c r="T15" s="19" t="s">
        <v>10</v>
      </c>
      <c r="U15" s="19" t="s">
        <v>11</v>
      </c>
      <c r="V15" s="19" t="s">
        <v>12</v>
      </c>
      <c r="W15" s="19" t="s">
        <v>9</v>
      </c>
      <c r="X15" s="19" t="s">
        <v>48</v>
      </c>
      <c r="Y15" s="19" t="s">
        <v>11</v>
      </c>
      <c r="Z15" s="19" t="s">
        <v>12</v>
      </c>
      <c r="AA15" s="19" t="s">
        <v>99</v>
      </c>
      <c r="AB15" s="19" t="s">
        <v>9</v>
      </c>
      <c r="AC15" s="19" t="s">
        <v>10</v>
      </c>
      <c r="AD15" s="19" t="s">
        <v>48</v>
      </c>
      <c r="AE15" s="19" t="s">
        <v>12</v>
      </c>
      <c r="AF15" s="19" t="s">
        <v>9</v>
      </c>
      <c r="AG15" s="19" t="s">
        <v>11</v>
      </c>
      <c r="AH15" s="19" t="s">
        <v>48</v>
      </c>
      <c r="AI15" s="19" t="s">
        <v>9</v>
      </c>
      <c r="AJ15" s="19" t="s">
        <v>12</v>
      </c>
      <c r="AK15" s="19" t="s">
        <v>48</v>
      </c>
      <c r="AL15" s="19" t="s">
        <v>9</v>
      </c>
      <c r="AM15" s="19" t="s">
        <v>13</v>
      </c>
      <c r="AN15" s="19" t="s">
        <v>48</v>
      </c>
      <c r="AO15" s="19" t="s">
        <v>99</v>
      </c>
      <c r="AP15" s="19" t="s">
        <v>99</v>
      </c>
      <c r="AQ15" s="19" t="s">
        <v>99</v>
      </c>
    </row>
    <row r="16" spans="2:43" ht="51" x14ac:dyDescent="0.25">
      <c r="B16" s="14" t="s">
        <v>8</v>
      </c>
      <c r="D16" s="16" t="s">
        <v>250</v>
      </c>
      <c r="E16" s="16" t="s">
        <v>112</v>
      </c>
      <c r="F16" s="16" t="s">
        <v>4</v>
      </c>
      <c r="G16" s="17" t="s">
        <v>37</v>
      </c>
      <c r="H16" s="17" t="s">
        <v>39</v>
      </c>
      <c r="I16" s="18" t="s">
        <v>94</v>
      </c>
      <c r="J16" s="18" t="s">
        <v>95</v>
      </c>
      <c r="K16" s="18" t="s">
        <v>40</v>
      </c>
      <c r="L16" s="18" t="s">
        <v>45</v>
      </c>
      <c r="M16" s="17" t="s">
        <v>49</v>
      </c>
      <c r="N16" s="16" t="s">
        <v>38</v>
      </c>
      <c r="O16" s="18" t="s">
        <v>36</v>
      </c>
      <c r="P16" s="18" t="s">
        <v>46</v>
      </c>
      <c r="Q16" s="18" t="s">
        <v>50</v>
      </c>
      <c r="R16" s="18" t="s">
        <v>51</v>
      </c>
      <c r="S16" s="16" t="s">
        <v>133</v>
      </c>
      <c r="T16" s="18" t="s">
        <v>135</v>
      </c>
      <c r="U16" s="18" t="s">
        <v>136</v>
      </c>
      <c r="V16" s="18" t="s">
        <v>134</v>
      </c>
      <c r="W16" s="18" t="s">
        <v>137</v>
      </c>
      <c r="X16" s="16" t="s">
        <v>113</v>
      </c>
      <c r="Y16" s="18" t="s">
        <v>52</v>
      </c>
      <c r="Z16" s="18" t="s">
        <v>53</v>
      </c>
      <c r="AA16" s="18" t="s">
        <v>41</v>
      </c>
      <c r="AB16" s="18" t="s">
        <v>54</v>
      </c>
      <c r="AC16" s="18" t="s">
        <v>55</v>
      </c>
      <c r="AD16" s="16" t="s">
        <v>114</v>
      </c>
      <c r="AE16" s="18" t="s">
        <v>128</v>
      </c>
      <c r="AF16" s="18" t="s">
        <v>56</v>
      </c>
      <c r="AG16" s="18" t="s">
        <v>42</v>
      </c>
      <c r="AH16" s="16" t="s">
        <v>115</v>
      </c>
      <c r="AI16" s="18" t="s">
        <v>57</v>
      </c>
      <c r="AJ16" s="18" t="s">
        <v>43</v>
      </c>
      <c r="AK16" s="16" t="s">
        <v>58</v>
      </c>
      <c r="AL16" s="18" t="s">
        <v>59</v>
      </c>
      <c r="AM16" s="18" t="s">
        <v>44</v>
      </c>
      <c r="AN16" s="16" t="s">
        <v>96</v>
      </c>
      <c r="AO16" s="18" t="s">
        <v>97</v>
      </c>
      <c r="AP16" s="18" t="s">
        <v>98</v>
      </c>
      <c r="AQ16" s="18" t="s">
        <v>355</v>
      </c>
    </row>
    <row r="18" spans="2:43" ht="25.5" x14ac:dyDescent="0.25">
      <c r="B18" s="20" t="s">
        <v>104</v>
      </c>
      <c r="C18" s="8" t="s"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2:43" x14ac:dyDescent="0.25">
      <c r="B19" s="20" t="s">
        <v>6</v>
      </c>
      <c r="C19" s="8" t="s">
        <v>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2:43" ht="25.5" x14ac:dyDescent="0.25">
      <c r="B20" s="20" t="s">
        <v>106</v>
      </c>
      <c r="C20" s="8" t="s">
        <v>105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2:43" x14ac:dyDescent="0.25">
      <c r="B21" s="20" t="s">
        <v>129</v>
      </c>
      <c r="C21" s="8" t="s">
        <v>130</v>
      </c>
      <c r="D21" s="13" t="s">
        <v>131</v>
      </c>
      <c r="E21" s="13" t="s">
        <v>131</v>
      </c>
      <c r="F21" s="13" t="s">
        <v>131</v>
      </c>
      <c r="G21" s="13" t="s">
        <v>131</v>
      </c>
      <c r="H21" s="13" t="s">
        <v>131</v>
      </c>
      <c r="I21" s="13" t="s">
        <v>131</v>
      </c>
      <c r="J21" s="13" t="s">
        <v>131</v>
      </c>
      <c r="K21" s="13" t="s">
        <v>131</v>
      </c>
      <c r="L21" s="13" t="s">
        <v>131</v>
      </c>
      <c r="M21" s="13" t="s">
        <v>131</v>
      </c>
      <c r="N21" s="13" t="s">
        <v>131</v>
      </c>
      <c r="O21" s="13" t="s">
        <v>131</v>
      </c>
      <c r="P21" s="13" t="s">
        <v>131</v>
      </c>
      <c r="Q21" s="13" t="s">
        <v>131</v>
      </c>
      <c r="R21" s="13" t="s">
        <v>131</v>
      </c>
      <c r="S21" s="13" t="s">
        <v>131</v>
      </c>
      <c r="T21" s="13" t="s">
        <v>131</v>
      </c>
      <c r="U21" s="13" t="s">
        <v>131</v>
      </c>
      <c r="V21" s="13" t="s">
        <v>131</v>
      </c>
      <c r="W21" s="13" t="s">
        <v>131</v>
      </c>
      <c r="X21" s="13" t="s">
        <v>131</v>
      </c>
      <c r="Y21" s="13" t="s">
        <v>131</v>
      </c>
      <c r="Z21" s="13" t="s">
        <v>131</v>
      </c>
      <c r="AA21" s="13" t="s">
        <v>131</v>
      </c>
      <c r="AB21" s="13" t="s">
        <v>131</v>
      </c>
      <c r="AC21" s="13" t="s">
        <v>131</v>
      </c>
      <c r="AD21" s="13" t="s">
        <v>131</v>
      </c>
      <c r="AE21" s="13" t="s">
        <v>131</v>
      </c>
      <c r="AF21" s="13" t="s">
        <v>131</v>
      </c>
      <c r="AG21" s="13" t="s">
        <v>131</v>
      </c>
      <c r="AH21" s="13" t="s">
        <v>131</v>
      </c>
      <c r="AI21" s="13" t="s">
        <v>131</v>
      </c>
      <c r="AJ21" s="13" t="s">
        <v>131</v>
      </c>
      <c r="AK21" s="13" t="s">
        <v>131</v>
      </c>
      <c r="AL21" s="13" t="s">
        <v>131</v>
      </c>
      <c r="AM21" s="13" t="s">
        <v>131</v>
      </c>
      <c r="AN21" s="13" t="s">
        <v>131</v>
      </c>
      <c r="AO21" s="13" t="s">
        <v>131</v>
      </c>
      <c r="AP21" s="13" t="s">
        <v>131</v>
      </c>
      <c r="AQ21" s="13" t="s">
        <v>131</v>
      </c>
    </row>
    <row r="22" spans="2:43" ht="25.5" x14ac:dyDescent="0.25">
      <c r="B22" s="64" t="s">
        <v>251</v>
      </c>
      <c r="C22" s="8" t="s">
        <v>252</v>
      </c>
      <c r="D22" s="22" t="s">
        <v>254</v>
      </c>
      <c r="E22" s="22" t="s">
        <v>254</v>
      </c>
      <c r="F22" s="22" t="s">
        <v>254</v>
      </c>
      <c r="G22" s="22" t="s">
        <v>254</v>
      </c>
      <c r="H22" s="22" t="s">
        <v>254</v>
      </c>
      <c r="I22" s="22" t="s">
        <v>254</v>
      </c>
      <c r="J22" s="22" t="s">
        <v>254</v>
      </c>
      <c r="K22" s="22" t="s">
        <v>254</v>
      </c>
      <c r="L22" s="22" t="s">
        <v>254</v>
      </c>
      <c r="M22" s="22" t="s">
        <v>254</v>
      </c>
      <c r="N22" s="22" t="s">
        <v>254</v>
      </c>
      <c r="O22" s="22" t="s">
        <v>254</v>
      </c>
      <c r="P22" s="22" t="s">
        <v>254</v>
      </c>
      <c r="Q22" s="22" t="s">
        <v>254</v>
      </c>
      <c r="R22" s="22" t="s">
        <v>254</v>
      </c>
      <c r="S22" s="22" t="s">
        <v>254</v>
      </c>
      <c r="T22" s="22" t="s">
        <v>254</v>
      </c>
      <c r="U22" s="22" t="s">
        <v>254</v>
      </c>
      <c r="V22" s="22" t="s">
        <v>254</v>
      </c>
      <c r="W22" s="22" t="s">
        <v>254</v>
      </c>
      <c r="X22" s="22" t="s">
        <v>254</v>
      </c>
      <c r="Y22" s="22" t="s">
        <v>254</v>
      </c>
      <c r="Z22" s="22" t="s">
        <v>254</v>
      </c>
      <c r="AA22" s="22" t="s">
        <v>254</v>
      </c>
      <c r="AB22" s="22" t="s">
        <v>254</v>
      </c>
      <c r="AC22" s="22" t="s">
        <v>254</v>
      </c>
      <c r="AD22" s="22" t="s">
        <v>254</v>
      </c>
      <c r="AE22" s="22" t="s">
        <v>254</v>
      </c>
      <c r="AF22" s="22" t="s">
        <v>254</v>
      </c>
      <c r="AG22" s="22" t="s">
        <v>254</v>
      </c>
      <c r="AH22" s="22" t="s">
        <v>254</v>
      </c>
      <c r="AI22" s="22" t="s">
        <v>254</v>
      </c>
      <c r="AJ22" s="22" t="s">
        <v>254</v>
      </c>
      <c r="AK22" s="22" t="s">
        <v>254</v>
      </c>
      <c r="AL22" s="22" t="s">
        <v>254</v>
      </c>
      <c r="AM22" s="22" t="s">
        <v>254</v>
      </c>
      <c r="AN22" s="22" t="s">
        <v>254</v>
      </c>
      <c r="AO22" s="22" t="s">
        <v>254</v>
      </c>
      <c r="AP22" s="22" t="s">
        <v>254</v>
      </c>
      <c r="AQ22" s="22" t="s">
        <v>254</v>
      </c>
    </row>
    <row r="23" spans="2:43" ht="25.5" x14ac:dyDescent="0.25">
      <c r="B23" s="20" t="s">
        <v>14</v>
      </c>
      <c r="C23" s="8" t="s">
        <v>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5" spans="2:43" x14ac:dyDescent="0.25">
      <c r="B25" s="67" t="s">
        <v>16</v>
      </c>
      <c r="C25" s="10" t="s">
        <v>17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2:43" x14ac:dyDescent="0.25">
      <c r="B26" s="67"/>
      <c r="C26" s="10" t="s">
        <v>18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2:43" x14ac:dyDescent="0.25">
      <c r="B27" s="67"/>
      <c r="C27" s="10" t="s">
        <v>19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2:43" x14ac:dyDescent="0.25">
      <c r="B28" s="67"/>
      <c r="C28" s="10" t="s">
        <v>20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2:43" x14ac:dyDescent="0.25">
      <c r="B29" s="67"/>
      <c r="C29" s="10" t="s">
        <v>21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2:43" x14ac:dyDescent="0.25">
      <c r="B30" s="67"/>
      <c r="C30" s="10" t="s">
        <v>22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2:43" x14ac:dyDescent="0.25">
      <c r="B31" s="67"/>
      <c r="C31" s="10" t="s">
        <v>23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2:43" x14ac:dyDescent="0.25">
      <c r="B32" s="67"/>
      <c r="C32" s="10" t="s">
        <v>24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2:43" x14ac:dyDescent="0.25">
      <c r="B33" s="67"/>
      <c r="C33" s="10" t="s">
        <v>25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2:43" x14ac:dyDescent="0.25">
      <c r="B34" s="67"/>
      <c r="C34" s="10" t="s">
        <v>26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2:43" x14ac:dyDescent="0.25">
      <c r="B35" s="67"/>
      <c r="C35" s="10" t="s">
        <v>27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2:43" x14ac:dyDescent="0.25">
      <c r="B36" s="67"/>
      <c r="C36" s="10" t="s">
        <v>28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2:43" x14ac:dyDescent="0.25">
      <c r="B37" s="67"/>
      <c r="C37" s="10" t="s">
        <v>29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2:43" x14ac:dyDescent="0.25">
      <c r="B38" s="67"/>
      <c r="C38" s="10" t="s">
        <v>30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2:43" x14ac:dyDescent="0.25">
      <c r="B39" s="67"/>
      <c r="C39" s="10" t="s">
        <v>31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2:43" x14ac:dyDescent="0.25">
      <c r="B40" s="67"/>
      <c r="C40" s="10" t="s">
        <v>32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2:43" x14ac:dyDescent="0.25">
      <c r="B41" s="67"/>
      <c r="C41" s="10" t="s">
        <v>33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3" spans="2:43" ht="14.45" customHeight="1" x14ac:dyDescent="0.25">
      <c r="B43" s="68" t="s">
        <v>34</v>
      </c>
      <c r="C43" s="21">
        <v>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2:43" x14ac:dyDescent="0.25">
      <c r="B44" s="68"/>
      <c r="C44" s="21">
        <v>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2:43" x14ac:dyDescent="0.25">
      <c r="B45" s="68"/>
      <c r="C45" s="21">
        <v>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2:43" x14ac:dyDescent="0.25">
      <c r="B46" s="68"/>
      <c r="C46" s="21">
        <v>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2:43" x14ac:dyDescent="0.25">
      <c r="B47" s="68"/>
      <c r="C47" s="21" t="s">
        <v>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2:43" x14ac:dyDescent="0.25">
      <c r="B48" s="68"/>
      <c r="C48" s="21" t="s">
        <v>5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2:43" x14ac:dyDescent="0.25">
      <c r="B49" s="68"/>
      <c r="C49" s="21" t="s">
        <v>5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2:43" x14ac:dyDescent="0.25">
      <c r="B50" s="68"/>
      <c r="C50" s="21" t="s">
        <v>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2:43" x14ac:dyDescent="0.25">
      <c r="B51" s="68"/>
      <c r="C51" s="21" t="s">
        <v>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2:43" x14ac:dyDescent="0.25">
      <c r="B52" s="68"/>
      <c r="C52" s="21" t="s">
        <v>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2:43" x14ac:dyDescent="0.25">
      <c r="B53" s="68"/>
      <c r="C53" s="21" t="s">
        <v>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2:43" x14ac:dyDescent="0.25">
      <c r="B54" s="68"/>
      <c r="C54" s="21" t="s">
        <v>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2:43" x14ac:dyDescent="0.25">
      <c r="B55" s="68"/>
      <c r="C55" s="21" t="s">
        <v>5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2:43" x14ac:dyDescent="0.25">
      <c r="B56" s="68"/>
      <c r="C56" s="21" t="s">
        <v>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2:43" x14ac:dyDescent="0.25">
      <c r="B57" s="69"/>
      <c r="C57" s="26">
        <v>500000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2:43" x14ac:dyDescent="0.25">
      <c r="B58" s="12"/>
    </row>
  </sheetData>
  <mergeCells count="2">
    <mergeCell ref="B43:B57"/>
    <mergeCell ref="B25:B41"/>
  </mergeCells>
  <conditionalFormatting sqref="D25:D41 D43:N57 R43:R57 X43:X57 AA43:AD57 R25:R41 X25:X41 AA25:AD41 AF25:AG41 AF43:AG57 AK43:AP57 AK25:AP41">
    <cfRule type="expression" dxfId="30" priority="29">
      <formula>D$21="No"</formula>
    </cfRule>
  </conditionalFormatting>
  <conditionalFormatting sqref="E25:N41">
    <cfRule type="expression" dxfId="29" priority="30">
      <formula>E$21="No"</formula>
    </cfRule>
  </conditionalFormatting>
  <conditionalFormatting sqref="O43:O57">
    <cfRule type="expression" dxfId="28" priority="28">
      <formula>O$21="No"</formula>
    </cfRule>
  </conditionalFormatting>
  <conditionalFormatting sqref="O25:O41">
    <cfRule type="expression" dxfId="27" priority="27">
      <formula>O$21="No"</formula>
    </cfRule>
  </conditionalFormatting>
  <conditionalFormatting sqref="P43:P57">
    <cfRule type="expression" dxfId="26" priority="26">
      <formula>P$21="No"</formula>
    </cfRule>
  </conditionalFormatting>
  <conditionalFormatting sqref="P25:P41">
    <cfRule type="expression" dxfId="25" priority="25">
      <formula>P$21="No"</formula>
    </cfRule>
  </conditionalFormatting>
  <conditionalFormatting sqref="S43:W57">
    <cfRule type="expression" dxfId="24" priority="24">
      <formula>S$21="No"</formula>
    </cfRule>
  </conditionalFormatting>
  <conditionalFormatting sqref="S25:W41">
    <cfRule type="expression" dxfId="23" priority="23">
      <formula>S$21="No"</formula>
    </cfRule>
  </conditionalFormatting>
  <conditionalFormatting sqref="Y43:Y57">
    <cfRule type="expression" dxfId="22" priority="22">
      <formula>Y$21="No"</formula>
    </cfRule>
  </conditionalFormatting>
  <conditionalFormatting sqref="Y25:Y41">
    <cfRule type="expression" dxfId="21" priority="21">
      <formula>Y$21="No"</formula>
    </cfRule>
  </conditionalFormatting>
  <conditionalFormatting sqref="Z43:Z57">
    <cfRule type="expression" dxfId="20" priority="20">
      <formula>Z$21="No"</formula>
    </cfRule>
  </conditionalFormatting>
  <conditionalFormatting sqref="Z25:Z41">
    <cfRule type="expression" dxfId="19" priority="19">
      <formula>Z$21="No"</formula>
    </cfRule>
  </conditionalFormatting>
  <conditionalFormatting sqref="AE43:AE57">
    <cfRule type="expression" dxfId="18" priority="18">
      <formula>AE$21="No"</formula>
    </cfRule>
  </conditionalFormatting>
  <conditionalFormatting sqref="AE25:AE41">
    <cfRule type="expression" dxfId="17" priority="17">
      <formula>AE$21="No"</formula>
    </cfRule>
  </conditionalFormatting>
  <conditionalFormatting sqref="AH43:AJ57">
    <cfRule type="expression" dxfId="16" priority="16">
      <formula>AH$21="No"</formula>
    </cfRule>
  </conditionalFormatting>
  <conditionalFormatting sqref="AH25:AJ41">
    <cfRule type="expression" dxfId="15" priority="15">
      <formula>AH$21="No"</formula>
    </cfRule>
  </conditionalFormatting>
  <conditionalFormatting sqref="Q43:Q57">
    <cfRule type="expression" dxfId="14" priority="14">
      <formula>Q$21="No"</formula>
    </cfRule>
  </conditionalFormatting>
  <conditionalFormatting sqref="Q25:Q41">
    <cfRule type="expression" dxfId="13" priority="13">
      <formula>Q$21="No"</formula>
    </cfRule>
  </conditionalFormatting>
  <conditionalFormatting sqref="AQ43:AQ57 AQ25:AQ41">
    <cfRule type="expression" dxfId="12" priority="2">
      <formula>AQ$21="No"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0E61962-7306-447C-8CAA-A85FF0394164}">
            <xm:f>$D$3=Lists!$B$2</xm:f>
            <x14:dxf>
              <fill>
                <patternFill patternType="darkTrellis"/>
              </fill>
            </x14:dxf>
          </x14:cfRule>
          <xm:sqref>G18:G23 G25:G41 G43:G57</xm:sqref>
        </x14:conditionalFormatting>
        <x14:conditionalFormatting xmlns:xm="http://schemas.microsoft.com/office/excel/2006/main">
          <x14:cfRule type="expression" priority="5" id="{15A64B7D-8C01-40A4-A44A-0BB6DA0C88CD}">
            <xm:f>$D$4=Lists!$B$1</xm:f>
            <x14:dxf>
              <fill>
                <patternFill patternType="darkTrellis"/>
              </fill>
            </x14:dxf>
          </x14:cfRule>
          <xm:sqref>O18:O23 O25:O41 O43:O57</xm:sqref>
        </x14:conditionalFormatting>
        <x14:conditionalFormatting xmlns:xm="http://schemas.microsoft.com/office/excel/2006/main">
          <x14:cfRule type="expression" priority="7" id="{54F8EFE5-89F6-4E28-8B8A-BF0E4D7EEF16}">
            <xm:f>$D$6=Lists!$D$1</xm:f>
            <x14:dxf>
              <fill>
                <patternFill patternType="darkTrellis"/>
              </fill>
            </x14:dxf>
          </x14:cfRule>
          <xm:sqref>P18:P23 P25:P41 P43:P57</xm:sqref>
        </x14:conditionalFormatting>
        <x14:conditionalFormatting xmlns:xm="http://schemas.microsoft.com/office/excel/2006/main">
          <x14:cfRule type="expression" priority="6" id="{2AF37168-6979-42DA-8845-9E622677FE14}">
            <xm:f>$D$5=Lists!$C$2</xm:f>
            <x14:dxf>
              <fill>
                <patternFill patternType="darkTrellis"/>
              </fill>
            </x14:dxf>
          </x14:cfRule>
          <xm:sqref>S18:W23 S25:W41 S43:W57</xm:sqref>
        </x14:conditionalFormatting>
        <x14:conditionalFormatting xmlns:xm="http://schemas.microsoft.com/office/excel/2006/main">
          <x14:cfRule type="expression" priority="8" id="{FE4115CD-A7E6-49A5-B586-E50BCE014F6B}">
            <xm:f>$D$7=Lists!$E$1</xm:f>
            <x14:dxf>
              <fill>
                <patternFill patternType="darkTrellis"/>
              </fill>
            </x14:dxf>
          </x14:cfRule>
          <xm:sqref>Y18:Y23 Y25:Y41 Y43:Y57</xm:sqref>
        </x14:conditionalFormatting>
        <x14:conditionalFormatting xmlns:xm="http://schemas.microsoft.com/office/excel/2006/main">
          <x14:cfRule type="expression" priority="10" id="{D3FE7110-5C97-42D2-8183-A1723618BC79}">
            <xm:f>OR($D$8=Lists!$F$1,$D$8=Lists!$F$3)</xm:f>
            <x14:dxf>
              <fill>
                <patternFill patternType="darkTrellis"/>
              </fill>
            </x14:dxf>
          </x14:cfRule>
          <xm:sqref>Z18:Z23 Z25:Z41 Z43:Z57</xm:sqref>
        </x14:conditionalFormatting>
        <x14:conditionalFormatting xmlns:xm="http://schemas.microsoft.com/office/excel/2006/main">
          <x14:cfRule type="expression" priority="11" id="{FA5F6D04-1C48-45C4-8406-4FBC576FCB43}">
            <xm:f>OR($D$8=Lists!$F$1,$D$8=Lists!$F$2)</xm:f>
            <x14:dxf>
              <fill>
                <patternFill patternType="darkTrellis"/>
              </fill>
            </x14:dxf>
          </x14:cfRule>
          <xm:sqref>AE18:AE23 AE25:AE41 AE43:AE57</xm:sqref>
        </x14:conditionalFormatting>
        <x14:conditionalFormatting xmlns:xm="http://schemas.microsoft.com/office/excel/2006/main">
          <x14:cfRule type="expression" priority="9" id="{8C6BE05D-6618-42E4-A006-946A2D225E2B}">
            <xm:f>AND($D$8&lt;&gt;Lists!$F$1,$D$8&lt;&gt;Lists!$F$5,$D$8&lt;&gt;Lists!$F$6)</xm:f>
            <x14:dxf>
              <fill>
                <patternFill patternType="darkTrellis"/>
              </fill>
            </x14:dxf>
          </x14:cfRule>
          <xm:sqref>AH18:AJ23 AH25:AJ41 AH43:AJ57</xm:sqref>
        </x14:conditionalFormatting>
        <x14:conditionalFormatting xmlns:xm="http://schemas.microsoft.com/office/excel/2006/main">
          <x14:cfRule type="expression" priority="12" id="{8D93BBAD-006F-4259-A2EF-75D82F9623D8}">
            <xm:f>$D$9=Lists!$G$1</xm:f>
            <x14:dxf>
              <fill>
                <patternFill patternType="darkTrellis"/>
              </fill>
            </x14:dxf>
          </x14:cfRule>
          <xm:sqref>Q18:Q23 Q25:Q41 Q43:Q57 W18:W23 W25:W41 W43:W57 AB18:AB23 AB25:AB41 AB43:AB57 AF18:AF23 AF25:AF41 AF43:AF57 AI18:AI23 AI25:AI41 AI43:AI57 AL18:AL23 AL25:AL41 AL43:AL57</xm:sqref>
        </x14:conditionalFormatting>
        <x14:conditionalFormatting xmlns:xm="http://schemas.microsoft.com/office/excel/2006/main">
          <x14:cfRule type="expression" priority="3" id="{9A6044A8-9E82-43A2-B881-F1C59DCF1948}">
            <xm:f>D$22=Lists!$H$2</xm:f>
            <x14:dxf>
              <fill>
                <patternFill patternType="darkTrellis">
                  <fgColor theme="1"/>
                </patternFill>
              </fill>
            </x14:dxf>
          </x14:cfRule>
          <xm:sqref>D18:AP23 D25:AP41 D43:AP57</xm:sqref>
        </x14:conditionalFormatting>
        <x14:conditionalFormatting xmlns:xm="http://schemas.microsoft.com/office/excel/2006/main">
          <x14:cfRule type="expression" priority="1" id="{1AA7593B-DAFC-4BD5-ABC8-3B8A13751E86}">
            <xm:f>AQ$22=Lists!$H$2</xm:f>
            <x14:dxf>
              <fill>
                <patternFill patternType="darkTrellis">
                  <fgColor theme="1"/>
                </patternFill>
              </fill>
            </x14:dxf>
          </x14:cfRule>
          <xm:sqref>AQ18:AQ23 AQ25:AQ41 AQ43:AQ57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Lists!$A$1:$A$2</xm:f>
          </x14:formula1>
          <xm:sqref>D21:AQ21</xm:sqref>
        </x14:dataValidation>
        <x14:dataValidation type="list" allowBlank="1" showInputMessage="1" showErrorMessage="1">
          <x14:formula1>
            <xm:f>Lists!$B$1:$B$3</xm:f>
          </x14:formula1>
          <xm:sqref>D3:D4</xm:sqref>
        </x14:dataValidation>
        <x14:dataValidation type="list" allowBlank="1" showInputMessage="1" showErrorMessage="1">
          <x14:formula1>
            <xm:f>Lists!$C$1:$C$3</xm:f>
          </x14:formula1>
          <xm:sqref>D5</xm:sqref>
        </x14:dataValidation>
        <x14:dataValidation type="list" allowBlank="1" showInputMessage="1" showErrorMessage="1">
          <x14:formula1>
            <xm:f>Lists!$D$1:$D$3</xm:f>
          </x14:formula1>
          <xm:sqref>D6</xm:sqref>
        </x14:dataValidation>
        <x14:dataValidation type="list" allowBlank="1" showInputMessage="1" showErrorMessage="1">
          <x14:formula1>
            <xm:f>Lists!$E$1:$E$3</xm:f>
          </x14:formula1>
          <xm:sqref>D7</xm:sqref>
        </x14:dataValidation>
        <x14:dataValidation type="list" allowBlank="1" showInputMessage="1" showErrorMessage="1">
          <x14:formula1>
            <xm:f>Lists!$G$1:$G$2</xm:f>
          </x14:formula1>
          <xm:sqref>D9</xm:sqref>
        </x14:dataValidation>
        <x14:dataValidation type="list" allowBlank="1" showInputMessage="1" showErrorMessage="1">
          <x14:formula1>
            <xm:f>Lists!$F$1:$F$6</xm:f>
          </x14:formula1>
          <xm:sqref>D8</xm:sqref>
        </x14:dataValidation>
        <x14:dataValidation type="list" allowBlank="1" showInputMessage="1" showErrorMessage="1">
          <x14:formula1>
            <xm:f>Lists!$H$1:$H$2</xm:f>
          </x14:formula1>
          <xm:sqref>D22:AQ22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D15"/>
  <sheetViews>
    <sheetView workbookViewId="0">
      <selection activeCell="D12" sqref="D12"/>
    </sheetView>
  </sheetViews>
  <sheetFormatPr defaultRowHeight="15" x14ac:dyDescent="0.25"/>
  <cols>
    <col min="2" max="2" width="47.140625" bestFit="1" customWidth="1"/>
    <col min="3" max="3" width="14" bestFit="1" customWidth="1"/>
    <col min="4" max="4" width="10.42578125" customWidth="1"/>
  </cols>
  <sheetData>
    <row r="2" spans="2:4" x14ac:dyDescent="0.25">
      <c r="B2" s="20" t="s">
        <v>116</v>
      </c>
      <c r="C2" s="8" t="s">
        <v>120</v>
      </c>
      <c r="D2" s="9"/>
    </row>
    <row r="3" spans="2:4" x14ac:dyDescent="0.25">
      <c r="B3" s="20" t="s">
        <v>117</v>
      </c>
      <c r="C3" s="8" t="s">
        <v>121</v>
      </c>
      <c r="D3" s="9"/>
    </row>
    <row r="4" spans="2:4" ht="25.5" x14ac:dyDescent="0.25">
      <c r="B4" s="20" t="s">
        <v>118</v>
      </c>
      <c r="C4" s="8" t="s">
        <v>122</v>
      </c>
      <c r="D4" s="9"/>
    </row>
    <row r="5" spans="2:4" x14ac:dyDescent="0.25">
      <c r="B5" s="20" t="s">
        <v>119</v>
      </c>
      <c r="C5" s="8" t="s">
        <v>123</v>
      </c>
      <c r="D5" s="9"/>
    </row>
    <row r="6" spans="2:4" x14ac:dyDescent="0.25">
      <c r="B6" s="20" t="s">
        <v>126</v>
      </c>
      <c r="C6" s="8" t="s">
        <v>124</v>
      </c>
      <c r="D6" s="9"/>
    </row>
    <row r="7" spans="2:4" x14ac:dyDescent="0.25">
      <c r="B7" s="20" t="s">
        <v>127</v>
      </c>
      <c r="C7" s="8" t="s">
        <v>125</v>
      </c>
      <c r="D7" s="9"/>
    </row>
    <row r="9" spans="2:4" ht="25.5" x14ac:dyDescent="0.25">
      <c r="B9" s="20" t="s">
        <v>102</v>
      </c>
      <c r="C9" s="8" t="s">
        <v>2</v>
      </c>
      <c r="D9" s="9"/>
    </row>
    <row r="10" spans="2:4" ht="25.5" x14ac:dyDescent="0.25">
      <c r="B10" s="27" t="s">
        <v>88</v>
      </c>
      <c r="C10" s="8" t="s">
        <v>89</v>
      </c>
      <c r="D10" s="9"/>
    </row>
    <row r="11" spans="2:4" x14ac:dyDescent="0.25">
      <c r="B11" s="27" t="s">
        <v>90</v>
      </c>
      <c r="C11" s="8" t="s">
        <v>91</v>
      </c>
      <c r="D11" s="9"/>
    </row>
    <row r="12" spans="2:4" x14ac:dyDescent="0.25">
      <c r="B12" s="27" t="s">
        <v>255</v>
      </c>
      <c r="C12" s="8" t="s">
        <v>256</v>
      </c>
      <c r="D12" s="9"/>
    </row>
    <row r="13" spans="2:4" x14ac:dyDescent="0.25">
      <c r="B13" s="27" t="s">
        <v>109</v>
      </c>
      <c r="C13" s="8" t="s">
        <v>111</v>
      </c>
      <c r="D13" s="9"/>
    </row>
    <row r="14" spans="2:4" x14ac:dyDescent="0.25">
      <c r="B14" s="27" t="s">
        <v>110</v>
      </c>
      <c r="C14" s="8" t="s">
        <v>103</v>
      </c>
      <c r="D14" s="9"/>
    </row>
    <row r="15" spans="2:4" x14ac:dyDescent="0.25">
      <c r="B15" s="27" t="s">
        <v>92</v>
      </c>
      <c r="C15" s="8" t="s">
        <v>93</v>
      </c>
      <c r="D15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XEU14"/>
  <sheetViews>
    <sheetView showGridLines="0" topLeftCell="C1" workbookViewId="0">
      <selection activeCell="K17" sqref="K17"/>
    </sheetView>
  </sheetViews>
  <sheetFormatPr defaultRowHeight="15" x14ac:dyDescent="0.25"/>
  <cols>
    <col min="3" max="3" width="13.85546875" customWidth="1"/>
    <col min="4" max="9" width="10.7109375" customWidth="1"/>
    <col min="11" max="11" width="13" customWidth="1"/>
    <col min="12" max="19" width="10.7109375" customWidth="1"/>
  </cols>
  <sheetData>
    <row r="3" spans="1:16375" x14ac:dyDescent="0.25">
      <c r="C3" s="1"/>
      <c r="D3" s="1" t="s">
        <v>108</v>
      </c>
      <c r="E3" s="1"/>
      <c r="F3" s="1"/>
      <c r="G3" s="1"/>
      <c r="H3" s="1"/>
      <c r="I3" s="1"/>
      <c r="K3" s="1"/>
      <c r="L3" s="1" t="s">
        <v>107</v>
      </c>
      <c r="M3" s="1"/>
      <c r="N3" s="1"/>
      <c r="O3" s="1"/>
      <c r="P3" s="1"/>
      <c r="Q3" s="1"/>
      <c r="R3" s="1"/>
    </row>
    <row r="4" spans="1:16375" x14ac:dyDescent="0.25">
      <c r="C4" s="1"/>
      <c r="D4" s="7" t="s">
        <v>9</v>
      </c>
      <c r="E4" s="7" t="s">
        <v>15</v>
      </c>
      <c r="F4" s="7" t="s">
        <v>10</v>
      </c>
      <c r="G4" s="7" t="s">
        <v>11</v>
      </c>
      <c r="H4" s="7" t="s">
        <v>12</v>
      </c>
      <c r="I4" s="7" t="s">
        <v>13</v>
      </c>
      <c r="K4" s="1"/>
      <c r="L4" s="7" t="s">
        <v>9</v>
      </c>
      <c r="M4" s="7" t="s">
        <v>15</v>
      </c>
      <c r="N4" s="7" t="s">
        <v>101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99</v>
      </c>
      <c r="T4" s="7"/>
      <c r="U4" s="7"/>
    </row>
    <row r="5" spans="1:16375" x14ac:dyDescent="0.25">
      <c r="C5" s="7" t="s">
        <v>9</v>
      </c>
      <c r="D5" s="11">
        <v>1</v>
      </c>
      <c r="E5" s="1"/>
      <c r="F5" s="1"/>
      <c r="G5" s="1"/>
      <c r="H5" s="1"/>
      <c r="I5" s="1"/>
      <c r="K5" s="7" t="s">
        <v>9</v>
      </c>
      <c r="L5" s="11">
        <v>1</v>
      </c>
      <c r="M5" s="1"/>
      <c r="N5" s="1"/>
      <c r="O5" s="1"/>
      <c r="P5" s="1"/>
      <c r="Q5" s="1"/>
      <c r="R5" s="1"/>
      <c r="S5" s="1"/>
    </row>
    <row r="6" spans="1:16375" x14ac:dyDescent="0.25">
      <c r="C6" s="7" t="s">
        <v>15</v>
      </c>
      <c r="D6" s="1"/>
      <c r="E6" s="11">
        <v>1</v>
      </c>
      <c r="F6" s="1"/>
      <c r="G6" s="1"/>
      <c r="H6" s="1"/>
      <c r="I6" s="1"/>
      <c r="K6" s="7" t="s">
        <v>15</v>
      </c>
      <c r="L6" s="11"/>
      <c r="M6" s="11">
        <v>1</v>
      </c>
      <c r="N6" s="11"/>
      <c r="O6" s="1"/>
      <c r="P6" s="1"/>
      <c r="Q6" s="1"/>
      <c r="R6" s="1"/>
    </row>
    <row r="7" spans="1:16375" x14ac:dyDescent="0.25">
      <c r="A7" s="11"/>
      <c r="C7" s="7" t="s">
        <v>10</v>
      </c>
      <c r="D7" s="1"/>
      <c r="E7" s="1"/>
      <c r="F7" s="11">
        <v>1</v>
      </c>
      <c r="G7" s="1"/>
      <c r="H7" s="1"/>
      <c r="I7" s="1"/>
      <c r="J7" s="11"/>
      <c r="K7" s="7" t="s">
        <v>101</v>
      </c>
      <c r="L7" s="11"/>
      <c r="M7" s="11"/>
      <c r="N7" s="11">
        <v>1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</row>
    <row r="8" spans="1:16375" x14ac:dyDescent="0.25">
      <c r="C8" s="7" t="s">
        <v>11</v>
      </c>
      <c r="D8" s="1"/>
      <c r="E8" s="1"/>
      <c r="F8" s="1"/>
      <c r="G8" s="11">
        <v>1</v>
      </c>
      <c r="H8" s="1"/>
      <c r="I8" s="1"/>
      <c r="K8" s="7" t="s">
        <v>10</v>
      </c>
      <c r="L8" s="1"/>
      <c r="M8" s="1"/>
      <c r="N8" s="1"/>
      <c r="O8" s="11">
        <v>1</v>
      </c>
      <c r="P8" s="1"/>
      <c r="Q8" s="1"/>
      <c r="R8" s="1"/>
    </row>
    <row r="9" spans="1:16375" x14ac:dyDescent="0.25">
      <c r="C9" s="7" t="s">
        <v>12</v>
      </c>
      <c r="D9" s="1"/>
      <c r="E9" s="1"/>
      <c r="F9" s="1"/>
      <c r="G9" s="1"/>
      <c r="H9" s="11">
        <v>1</v>
      </c>
      <c r="I9" s="1"/>
      <c r="K9" s="7" t="s">
        <v>11</v>
      </c>
      <c r="L9" s="1"/>
      <c r="M9" s="1"/>
      <c r="N9" s="1"/>
      <c r="O9" s="1"/>
      <c r="P9" s="11">
        <v>1</v>
      </c>
      <c r="Q9" s="1"/>
      <c r="R9" s="1"/>
    </row>
    <row r="10" spans="1:16375" x14ac:dyDescent="0.25">
      <c r="C10" s="7" t="s">
        <v>13</v>
      </c>
      <c r="D10" s="1"/>
      <c r="E10" s="1"/>
      <c r="F10" s="1"/>
      <c r="G10" s="1"/>
      <c r="H10" s="1"/>
      <c r="I10" s="11">
        <v>1</v>
      </c>
      <c r="K10" s="7" t="s">
        <v>12</v>
      </c>
      <c r="L10" s="1"/>
      <c r="M10" s="1"/>
      <c r="N10" s="1"/>
      <c r="O10" s="1"/>
      <c r="P10" s="1"/>
      <c r="Q10" s="11">
        <v>1</v>
      </c>
      <c r="R10" s="1"/>
    </row>
    <row r="11" spans="1:16375" x14ac:dyDescent="0.25">
      <c r="K11" s="7" t="s">
        <v>13</v>
      </c>
      <c r="L11" s="1"/>
      <c r="M11" s="1"/>
      <c r="N11" s="1"/>
      <c r="O11" s="1"/>
      <c r="P11" s="1"/>
      <c r="Q11" s="1"/>
      <c r="R11" s="11">
        <v>1</v>
      </c>
    </row>
    <row r="12" spans="1:16375" x14ac:dyDescent="0.25">
      <c r="K12" s="7" t="s">
        <v>99</v>
      </c>
      <c r="L12" s="1"/>
      <c r="S12" s="28">
        <v>1</v>
      </c>
    </row>
    <row r="13" spans="1:16375" x14ac:dyDescent="0.25">
      <c r="K13" s="7"/>
    </row>
    <row r="14" spans="1:16375" x14ac:dyDescent="0.25">
      <c r="K1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5:P23"/>
  <sheetViews>
    <sheetView showGridLines="0" workbookViewId="0">
      <selection activeCell="O13" sqref="O13"/>
    </sheetView>
  </sheetViews>
  <sheetFormatPr defaultRowHeight="15" x14ac:dyDescent="0.25"/>
  <cols>
    <col min="3" max="3" width="10.140625" bestFit="1" customWidth="1"/>
    <col min="4" max="16" width="14.140625" style="1" customWidth="1"/>
  </cols>
  <sheetData>
    <row r="5" spans="2:16" ht="63.75" x14ac:dyDescent="0.25">
      <c r="D5" s="23" t="s">
        <v>76</v>
      </c>
      <c r="E5" s="23" t="s">
        <v>77</v>
      </c>
      <c r="F5" s="23" t="s">
        <v>78</v>
      </c>
      <c r="G5" s="23" t="s">
        <v>79</v>
      </c>
      <c r="H5" s="23" t="s">
        <v>80</v>
      </c>
      <c r="I5" s="23" t="s">
        <v>81</v>
      </c>
      <c r="J5" s="23" t="s">
        <v>82</v>
      </c>
      <c r="K5" s="23" t="s">
        <v>83</v>
      </c>
      <c r="L5" s="23" t="s">
        <v>84</v>
      </c>
      <c r="M5" s="23" t="s">
        <v>85</v>
      </c>
      <c r="N5" s="23" t="s">
        <v>86</v>
      </c>
      <c r="O5" s="25" t="s">
        <v>100</v>
      </c>
      <c r="P5" s="23" t="s">
        <v>87</v>
      </c>
    </row>
    <row r="7" spans="2:16" x14ac:dyDescent="0.25">
      <c r="C7" s="20" t="s">
        <v>3</v>
      </c>
      <c r="D7" s="13">
        <f t="shared" ref="D7:O7" si="0">SQRT(SUMSQ(D$9:D$1048576))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3">
        <f>'Standardised model reporting'!D7-'Internal model reporting'!D19</f>
        <v>0</v>
      </c>
    </row>
    <row r="9" spans="2:16" ht="14.45" customHeight="1" x14ac:dyDescent="0.25">
      <c r="B9" s="68" t="s">
        <v>34</v>
      </c>
      <c r="C9" s="21">
        <v>1</v>
      </c>
      <c r="D9" s="13">
        <f>'Standardised model reporting'!D28-'Internal model reporting'!D43</f>
        <v>0</v>
      </c>
      <c r="E9" s="22">
        <f>'Standardised model reporting'!D28-SUM('Standardised model reporting'!E28:L28)</f>
        <v>0</v>
      </c>
      <c r="F9" s="13">
        <f>'Internal model reporting'!D43-SUM('Internal model reporting'!E43,'Internal model reporting'!F43,'Internal model reporting'!N43,'Internal model reporting'!S43,'Internal model reporting'!X43,'Internal model reporting'!AD43,'Internal model reporting'!AH43,'Internal model reporting'!AK43,'Internal model reporting'!AN43)</f>
        <v>0</v>
      </c>
      <c r="G9" s="13">
        <f>'Internal model reporting'!F43-SUM('Internal model reporting'!G43,'Internal model reporting'!H43,'Internal model reporting'!M43)</f>
        <v>0</v>
      </c>
      <c r="H9" s="13">
        <f>'Internal model reporting'!H43-SUM('Internal model reporting'!I43:L43)</f>
        <v>0</v>
      </c>
      <c r="I9" s="13">
        <f>'Internal model reporting'!N43-SUM('Internal model reporting'!O43:R43)</f>
        <v>0</v>
      </c>
      <c r="J9" s="13">
        <f>'Internal model reporting'!S43-SUM('Internal model reporting'!T43:W43)</f>
        <v>0</v>
      </c>
      <c r="K9" s="13">
        <f>'Internal model reporting'!X43-SUM('Internal model reporting'!Y43:AC43)</f>
        <v>0</v>
      </c>
      <c r="L9" s="13">
        <f>'Internal model reporting'!AD43-SUM('Internal model reporting'!AE43:AG43)</f>
        <v>0</v>
      </c>
      <c r="M9" s="13">
        <f>'Internal model reporting'!AH43-SUM('Internal model reporting'!AI43:AJ43)</f>
        <v>0</v>
      </c>
      <c r="N9" s="13">
        <f>'Internal model reporting'!AK43-SUM('Internal model reporting'!AL43:AM43)</f>
        <v>0</v>
      </c>
      <c r="O9" s="13">
        <f>'Internal model reporting'!AN43-SUM('Internal model reporting'!AO43:AQ43)</f>
        <v>0</v>
      </c>
    </row>
    <row r="10" spans="2:16" x14ac:dyDescent="0.25">
      <c r="B10" s="68"/>
      <c r="C10" s="21">
        <v>2</v>
      </c>
      <c r="D10" s="13">
        <f>'Standardised model reporting'!D29-'Internal model reporting'!D44</f>
        <v>0</v>
      </c>
      <c r="E10" s="22">
        <f>'Standardised model reporting'!D29-SUM('Standardised model reporting'!E29:L29)</f>
        <v>0</v>
      </c>
      <c r="F10" s="13">
        <f>'Internal model reporting'!D44-SUM('Internal model reporting'!E44,'Internal model reporting'!F44,'Internal model reporting'!N44,'Internal model reporting'!S44,'Internal model reporting'!X44,'Internal model reporting'!AD44,'Internal model reporting'!AH44,'Internal model reporting'!AK44,'Internal model reporting'!AN44)</f>
        <v>0</v>
      </c>
      <c r="G10" s="13">
        <f>'Internal model reporting'!F44-SUM('Internal model reporting'!G44,'Internal model reporting'!H44,'Internal model reporting'!M44)</f>
        <v>0</v>
      </c>
      <c r="H10" s="13">
        <f>'Internal model reporting'!H44-SUM('Internal model reporting'!I44:L44)</f>
        <v>0</v>
      </c>
      <c r="I10" s="13">
        <f>'Internal model reporting'!N44-SUM('Internal model reporting'!O44:R44)</f>
        <v>0</v>
      </c>
      <c r="J10" s="13">
        <f>'Internal model reporting'!S44-SUM('Internal model reporting'!T44:W44)</f>
        <v>0</v>
      </c>
      <c r="K10" s="13">
        <f>'Internal model reporting'!X44-SUM('Internal model reporting'!Y44:AC44)</f>
        <v>0</v>
      </c>
      <c r="L10" s="13">
        <f>'Internal model reporting'!AD44-SUM('Internal model reporting'!AE44:AG44)</f>
        <v>0</v>
      </c>
      <c r="M10" s="13">
        <f>'Internal model reporting'!AH44-SUM('Internal model reporting'!AI44:AJ44)</f>
        <v>0</v>
      </c>
      <c r="N10" s="13">
        <f>'Internal model reporting'!AK44-SUM('Internal model reporting'!AL44:AM44)</f>
        <v>0</v>
      </c>
      <c r="O10" s="13">
        <f>'Internal model reporting'!AN44-SUM('Internal model reporting'!AO44:AQ44)</f>
        <v>0</v>
      </c>
    </row>
    <row r="11" spans="2:16" x14ac:dyDescent="0.25">
      <c r="B11" s="68"/>
      <c r="C11" s="21">
        <v>3</v>
      </c>
      <c r="D11" s="13">
        <f>'Standardised model reporting'!D30-'Internal model reporting'!D45</f>
        <v>0</v>
      </c>
      <c r="E11" s="22">
        <f>'Standardised model reporting'!D30-SUM('Standardised model reporting'!E30:L30)</f>
        <v>0</v>
      </c>
      <c r="F11" s="13">
        <f>'Internal model reporting'!D45-SUM('Internal model reporting'!E45,'Internal model reporting'!F45,'Internal model reporting'!N45,'Internal model reporting'!S45,'Internal model reporting'!X45,'Internal model reporting'!AD45,'Internal model reporting'!AH45,'Internal model reporting'!AK45,'Internal model reporting'!AN45)</f>
        <v>0</v>
      </c>
      <c r="G11" s="13">
        <f>'Internal model reporting'!F45-SUM('Internal model reporting'!G45,'Internal model reporting'!H45,'Internal model reporting'!M45)</f>
        <v>0</v>
      </c>
      <c r="H11" s="13">
        <f>'Internal model reporting'!H45-SUM('Internal model reporting'!I45:L45)</f>
        <v>0</v>
      </c>
      <c r="I11" s="13">
        <f>'Internal model reporting'!N45-SUM('Internal model reporting'!O45:R45)</f>
        <v>0</v>
      </c>
      <c r="J11" s="13">
        <f>'Internal model reporting'!S45-SUM('Internal model reporting'!T45:W45)</f>
        <v>0</v>
      </c>
      <c r="K11" s="13">
        <f>'Internal model reporting'!X45-SUM('Internal model reporting'!Y45:AC45)</f>
        <v>0</v>
      </c>
      <c r="L11" s="13">
        <f>'Internal model reporting'!AD45-SUM('Internal model reporting'!AE45:AG45)</f>
        <v>0</v>
      </c>
      <c r="M11" s="13">
        <f>'Internal model reporting'!AH45-SUM('Internal model reporting'!AI45:AJ45)</f>
        <v>0</v>
      </c>
      <c r="N11" s="13">
        <f>'Internal model reporting'!AK45-SUM('Internal model reporting'!AL45:AM45)</f>
        <v>0</v>
      </c>
      <c r="O11" s="13">
        <f>'Internal model reporting'!AN45-SUM('Internal model reporting'!AO45:AQ45)</f>
        <v>0</v>
      </c>
    </row>
    <row r="12" spans="2:16" x14ac:dyDescent="0.25">
      <c r="B12" s="68"/>
      <c r="C12" s="21">
        <v>4</v>
      </c>
      <c r="D12" s="13">
        <f>'Standardised model reporting'!D31-'Internal model reporting'!D46</f>
        <v>0</v>
      </c>
      <c r="E12" s="22">
        <f>'Standardised model reporting'!D31-SUM('Standardised model reporting'!E31:L31)</f>
        <v>0</v>
      </c>
      <c r="F12" s="13">
        <f>'Internal model reporting'!D46-SUM('Internal model reporting'!E46,'Internal model reporting'!F46,'Internal model reporting'!N46,'Internal model reporting'!S46,'Internal model reporting'!X46,'Internal model reporting'!AD46,'Internal model reporting'!AH46,'Internal model reporting'!AK46,'Internal model reporting'!AN46)</f>
        <v>0</v>
      </c>
      <c r="G12" s="13">
        <f>'Internal model reporting'!F46-SUM('Internal model reporting'!G46,'Internal model reporting'!H46,'Internal model reporting'!M46)</f>
        <v>0</v>
      </c>
      <c r="H12" s="13">
        <f>'Internal model reporting'!H46-SUM('Internal model reporting'!I46:L46)</f>
        <v>0</v>
      </c>
      <c r="I12" s="13">
        <f>'Internal model reporting'!N46-SUM('Internal model reporting'!O46:R46)</f>
        <v>0</v>
      </c>
      <c r="J12" s="13">
        <f>'Internal model reporting'!S46-SUM('Internal model reporting'!T46:W46)</f>
        <v>0</v>
      </c>
      <c r="K12" s="13">
        <f>'Internal model reporting'!X46-SUM('Internal model reporting'!Y46:AC46)</f>
        <v>0</v>
      </c>
      <c r="L12" s="13">
        <f>'Internal model reporting'!AD46-SUM('Internal model reporting'!AE46:AG46)</f>
        <v>0</v>
      </c>
      <c r="M12" s="13">
        <f>'Internal model reporting'!AH46-SUM('Internal model reporting'!AI46:AJ46)</f>
        <v>0</v>
      </c>
      <c r="N12" s="13">
        <f>'Internal model reporting'!AK46-SUM('Internal model reporting'!AL46:AM46)</f>
        <v>0</v>
      </c>
      <c r="O12" s="13">
        <f>'Internal model reporting'!AN46-SUM('Internal model reporting'!AO46:AQ46)</f>
        <v>0</v>
      </c>
    </row>
    <row r="13" spans="2:16" x14ac:dyDescent="0.25">
      <c r="B13" s="68"/>
      <c r="C13" s="21" t="s">
        <v>5</v>
      </c>
      <c r="D13" s="13">
        <f>'Standardised model reporting'!D32-'Internal model reporting'!D47</f>
        <v>0</v>
      </c>
      <c r="E13" s="22">
        <f>'Standardised model reporting'!D32-SUM('Standardised model reporting'!E32:L32)</f>
        <v>0</v>
      </c>
      <c r="F13" s="13">
        <f>'Internal model reporting'!D47-SUM('Internal model reporting'!E47,'Internal model reporting'!F47,'Internal model reporting'!N47,'Internal model reporting'!S47,'Internal model reporting'!X47,'Internal model reporting'!AD47,'Internal model reporting'!AH47,'Internal model reporting'!AK47,'Internal model reporting'!AN47)</f>
        <v>0</v>
      </c>
      <c r="G13" s="13">
        <f>'Internal model reporting'!F47-SUM('Internal model reporting'!G47,'Internal model reporting'!H47,'Internal model reporting'!M47)</f>
        <v>0</v>
      </c>
      <c r="H13" s="13">
        <f>'Internal model reporting'!H47-SUM('Internal model reporting'!I47:L47)</f>
        <v>0</v>
      </c>
      <c r="I13" s="13">
        <f>'Internal model reporting'!N47-SUM('Internal model reporting'!O47:R47)</f>
        <v>0</v>
      </c>
      <c r="J13" s="13">
        <f>'Internal model reporting'!S47-SUM('Internal model reporting'!T47:W47)</f>
        <v>0</v>
      </c>
      <c r="K13" s="13">
        <f>'Internal model reporting'!X47-SUM('Internal model reporting'!Y47:AC47)</f>
        <v>0</v>
      </c>
      <c r="L13" s="13">
        <f>'Internal model reporting'!AD47-SUM('Internal model reporting'!AE47:AG47)</f>
        <v>0</v>
      </c>
      <c r="M13" s="13">
        <f>'Internal model reporting'!AH47-SUM('Internal model reporting'!AI47:AJ47)</f>
        <v>0</v>
      </c>
      <c r="N13" s="13">
        <f>'Internal model reporting'!AK47-SUM('Internal model reporting'!AL47:AM47)</f>
        <v>0</v>
      </c>
      <c r="O13" s="13">
        <f>'Internal model reporting'!AN47-SUM('Internal model reporting'!AO47:AQ47)</f>
        <v>0</v>
      </c>
    </row>
    <row r="14" spans="2:16" x14ac:dyDescent="0.25">
      <c r="B14" s="68"/>
      <c r="C14" s="21" t="s">
        <v>5</v>
      </c>
      <c r="D14" s="13">
        <f>'Standardised model reporting'!D33-'Internal model reporting'!D48</f>
        <v>0</v>
      </c>
      <c r="E14" s="22">
        <f>'Standardised model reporting'!D33-SUM('Standardised model reporting'!E33:L33)</f>
        <v>0</v>
      </c>
      <c r="F14" s="13">
        <f>'Internal model reporting'!D48-SUM('Internal model reporting'!E48,'Internal model reporting'!F48,'Internal model reporting'!N48,'Internal model reporting'!S48,'Internal model reporting'!X48,'Internal model reporting'!AD48,'Internal model reporting'!AH48,'Internal model reporting'!AK48,'Internal model reporting'!AN48)</f>
        <v>0</v>
      </c>
      <c r="G14" s="13">
        <f>'Internal model reporting'!F48-SUM('Internal model reporting'!G48,'Internal model reporting'!H48,'Internal model reporting'!M48)</f>
        <v>0</v>
      </c>
      <c r="H14" s="13">
        <f>'Internal model reporting'!H48-SUM('Internal model reporting'!I48:L48)</f>
        <v>0</v>
      </c>
      <c r="I14" s="13">
        <f>'Internal model reporting'!N48-SUM('Internal model reporting'!O48:R48)</f>
        <v>0</v>
      </c>
      <c r="J14" s="13">
        <f>'Internal model reporting'!S48-SUM('Internal model reporting'!T48:W48)</f>
        <v>0</v>
      </c>
      <c r="K14" s="13">
        <f>'Internal model reporting'!X48-SUM('Internal model reporting'!Y48:AC48)</f>
        <v>0</v>
      </c>
      <c r="L14" s="13">
        <f>'Internal model reporting'!AD48-SUM('Internal model reporting'!AE48:AG48)</f>
        <v>0</v>
      </c>
      <c r="M14" s="13">
        <f>'Internal model reporting'!AH48-SUM('Internal model reporting'!AI48:AJ48)</f>
        <v>0</v>
      </c>
      <c r="N14" s="13">
        <f>'Internal model reporting'!AK48-SUM('Internal model reporting'!AL48:AM48)</f>
        <v>0</v>
      </c>
      <c r="O14" s="13">
        <f>'Internal model reporting'!AN48-SUM('Internal model reporting'!AO48:AQ48)</f>
        <v>0</v>
      </c>
    </row>
    <row r="15" spans="2:16" x14ac:dyDescent="0.25">
      <c r="B15" s="68"/>
      <c r="C15" s="21" t="s">
        <v>5</v>
      </c>
      <c r="D15" s="13">
        <f>'Standardised model reporting'!D34-'Internal model reporting'!D49</f>
        <v>0</v>
      </c>
      <c r="E15" s="22">
        <f>'Standardised model reporting'!D34-SUM('Standardised model reporting'!E34:L34)</f>
        <v>0</v>
      </c>
      <c r="F15" s="13">
        <f>'Internal model reporting'!D49-SUM('Internal model reporting'!E49,'Internal model reporting'!F49,'Internal model reporting'!N49,'Internal model reporting'!S49,'Internal model reporting'!X49,'Internal model reporting'!AD49,'Internal model reporting'!AH49,'Internal model reporting'!AK49,'Internal model reporting'!AN49)</f>
        <v>0</v>
      </c>
      <c r="G15" s="13">
        <f>'Internal model reporting'!F49-SUM('Internal model reporting'!G49,'Internal model reporting'!H49,'Internal model reporting'!M49)</f>
        <v>0</v>
      </c>
      <c r="H15" s="13">
        <f>'Internal model reporting'!H49-SUM('Internal model reporting'!I49:L49)</f>
        <v>0</v>
      </c>
      <c r="I15" s="13">
        <f>'Internal model reporting'!N49-SUM('Internal model reporting'!O49:R49)</f>
        <v>0</v>
      </c>
      <c r="J15" s="13">
        <f>'Internal model reporting'!S49-SUM('Internal model reporting'!T49:W49)</f>
        <v>0</v>
      </c>
      <c r="K15" s="13">
        <f>'Internal model reporting'!X49-SUM('Internal model reporting'!Y49:AC49)</f>
        <v>0</v>
      </c>
      <c r="L15" s="13">
        <f>'Internal model reporting'!AD49-SUM('Internal model reporting'!AE49:AG49)</f>
        <v>0</v>
      </c>
      <c r="M15" s="13">
        <f>'Internal model reporting'!AH49-SUM('Internal model reporting'!AI49:AJ49)</f>
        <v>0</v>
      </c>
      <c r="N15" s="13">
        <f>'Internal model reporting'!AK49-SUM('Internal model reporting'!AL49:AM49)</f>
        <v>0</v>
      </c>
      <c r="O15" s="13">
        <f>'Internal model reporting'!AN49-SUM('Internal model reporting'!AO49:AQ49)</f>
        <v>0</v>
      </c>
    </row>
    <row r="16" spans="2:16" x14ac:dyDescent="0.25">
      <c r="B16" s="68"/>
      <c r="C16" s="21" t="s">
        <v>5</v>
      </c>
      <c r="D16" s="13">
        <f>'Standardised model reporting'!D35-'Internal model reporting'!D50</f>
        <v>0</v>
      </c>
      <c r="E16" s="22">
        <f>'Standardised model reporting'!D35-SUM('Standardised model reporting'!E35:L35)</f>
        <v>0</v>
      </c>
      <c r="F16" s="13">
        <f>'Internal model reporting'!D50-SUM('Internal model reporting'!E50,'Internal model reporting'!F50,'Internal model reporting'!N50,'Internal model reporting'!S50,'Internal model reporting'!X50,'Internal model reporting'!AD50,'Internal model reporting'!AH50,'Internal model reporting'!AK50,'Internal model reporting'!AN50)</f>
        <v>0</v>
      </c>
      <c r="G16" s="13">
        <f>'Internal model reporting'!F50-SUM('Internal model reporting'!G50,'Internal model reporting'!H50,'Internal model reporting'!M50)</f>
        <v>0</v>
      </c>
      <c r="H16" s="13">
        <f>'Internal model reporting'!H50-SUM('Internal model reporting'!I50:L50)</f>
        <v>0</v>
      </c>
      <c r="I16" s="13">
        <f>'Internal model reporting'!N50-SUM('Internal model reporting'!O50:R50)</f>
        <v>0</v>
      </c>
      <c r="J16" s="13">
        <f>'Internal model reporting'!S50-SUM('Internal model reporting'!T50:W50)</f>
        <v>0</v>
      </c>
      <c r="K16" s="13">
        <f>'Internal model reporting'!X50-SUM('Internal model reporting'!Y50:AC50)</f>
        <v>0</v>
      </c>
      <c r="L16" s="13">
        <f>'Internal model reporting'!AD50-SUM('Internal model reporting'!AE50:AG50)</f>
        <v>0</v>
      </c>
      <c r="M16" s="13">
        <f>'Internal model reporting'!AH50-SUM('Internal model reporting'!AI50:AJ50)</f>
        <v>0</v>
      </c>
      <c r="N16" s="13">
        <f>'Internal model reporting'!AK50-SUM('Internal model reporting'!AL50:AM50)</f>
        <v>0</v>
      </c>
      <c r="O16" s="13">
        <f>'Internal model reporting'!AN50-SUM('Internal model reporting'!AO50:AQ50)</f>
        <v>0</v>
      </c>
    </row>
    <row r="17" spans="2:15" x14ac:dyDescent="0.25">
      <c r="B17" s="68"/>
      <c r="C17" s="21" t="s">
        <v>5</v>
      </c>
      <c r="D17" s="13">
        <f>'Standardised model reporting'!D36-'Internal model reporting'!D51</f>
        <v>0</v>
      </c>
      <c r="E17" s="22">
        <f>'Standardised model reporting'!D36-SUM('Standardised model reporting'!E36:L36)</f>
        <v>0</v>
      </c>
      <c r="F17" s="13">
        <f>'Internal model reporting'!D51-SUM('Internal model reporting'!E51,'Internal model reporting'!F51,'Internal model reporting'!N51,'Internal model reporting'!S51,'Internal model reporting'!X51,'Internal model reporting'!AD51,'Internal model reporting'!AH51,'Internal model reporting'!AK51,'Internal model reporting'!AN51)</f>
        <v>0</v>
      </c>
      <c r="G17" s="13">
        <f>'Internal model reporting'!F51-SUM('Internal model reporting'!G51,'Internal model reporting'!H51,'Internal model reporting'!M51)</f>
        <v>0</v>
      </c>
      <c r="H17" s="13">
        <f>'Internal model reporting'!H51-SUM('Internal model reporting'!I51:L51)</f>
        <v>0</v>
      </c>
      <c r="I17" s="13">
        <f>'Internal model reporting'!N51-SUM('Internal model reporting'!O51:R51)</f>
        <v>0</v>
      </c>
      <c r="J17" s="13">
        <f>'Internal model reporting'!S51-SUM('Internal model reporting'!T51:W51)</f>
        <v>0</v>
      </c>
      <c r="K17" s="13">
        <f>'Internal model reporting'!X51-SUM('Internal model reporting'!Y51:AC51)</f>
        <v>0</v>
      </c>
      <c r="L17" s="13">
        <f>'Internal model reporting'!AD51-SUM('Internal model reporting'!AE51:AG51)</f>
        <v>0</v>
      </c>
      <c r="M17" s="13">
        <f>'Internal model reporting'!AH51-SUM('Internal model reporting'!AI51:AJ51)</f>
        <v>0</v>
      </c>
      <c r="N17" s="13">
        <f>'Internal model reporting'!AK51-SUM('Internal model reporting'!AL51:AM51)</f>
        <v>0</v>
      </c>
      <c r="O17" s="13">
        <f>'Internal model reporting'!AN51-SUM('Internal model reporting'!AO51:AQ51)</f>
        <v>0</v>
      </c>
    </row>
    <row r="18" spans="2:15" x14ac:dyDescent="0.25">
      <c r="B18" s="68"/>
      <c r="C18" s="21" t="s">
        <v>5</v>
      </c>
      <c r="D18" s="13">
        <f>'Standardised model reporting'!D37-'Internal model reporting'!D52</f>
        <v>0</v>
      </c>
      <c r="E18" s="22">
        <f>'Standardised model reporting'!D37-SUM('Standardised model reporting'!E37:L37)</f>
        <v>0</v>
      </c>
      <c r="F18" s="13">
        <f>'Internal model reporting'!D52-SUM('Internal model reporting'!E52,'Internal model reporting'!F52,'Internal model reporting'!N52,'Internal model reporting'!S52,'Internal model reporting'!X52,'Internal model reporting'!AD52,'Internal model reporting'!AH52,'Internal model reporting'!AK52,'Internal model reporting'!AN52)</f>
        <v>0</v>
      </c>
      <c r="G18" s="13">
        <f>'Internal model reporting'!F52-SUM('Internal model reporting'!G52,'Internal model reporting'!H52,'Internal model reporting'!M52)</f>
        <v>0</v>
      </c>
      <c r="H18" s="13">
        <f>'Internal model reporting'!H52-SUM('Internal model reporting'!I52:L52)</f>
        <v>0</v>
      </c>
      <c r="I18" s="13">
        <f>'Internal model reporting'!N52-SUM('Internal model reporting'!O52:R52)</f>
        <v>0</v>
      </c>
      <c r="J18" s="13">
        <f>'Internal model reporting'!S52-SUM('Internal model reporting'!T52:W52)</f>
        <v>0</v>
      </c>
      <c r="K18" s="13">
        <f>'Internal model reporting'!X52-SUM('Internal model reporting'!Y52:AC52)</f>
        <v>0</v>
      </c>
      <c r="L18" s="13">
        <f>'Internal model reporting'!AD52-SUM('Internal model reporting'!AE52:AG52)</f>
        <v>0</v>
      </c>
      <c r="M18" s="13">
        <f>'Internal model reporting'!AH52-SUM('Internal model reporting'!AI52:AJ52)</f>
        <v>0</v>
      </c>
      <c r="N18" s="13">
        <f>'Internal model reporting'!AK52-SUM('Internal model reporting'!AL52:AM52)</f>
        <v>0</v>
      </c>
      <c r="O18" s="13">
        <f>'Internal model reporting'!AN52-SUM('Internal model reporting'!AO52:AQ52)</f>
        <v>0</v>
      </c>
    </row>
    <row r="19" spans="2:15" x14ac:dyDescent="0.25">
      <c r="B19" s="68"/>
      <c r="C19" s="21" t="s">
        <v>5</v>
      </c>
      <c r="D19" s="13">
        <f>'Standardised model reporting'!D38-'Internal model reporting'!D53</f>
        <v>0</v>
      </c>
      <c r="E19" s="22">
        <f>'Standardised model reporting'!D38-SUM('Standardised model reporting'!E38:L38)</f>
        <v>0</v>
      </c>
      <c r="F19" s="13">
        <f>'Internal model reporting'!D53-SUM('Internal model reporting'!E53,'Internal model reporting'!F53,'Internal model reporting'!N53,'Internal model reporting'!S53,'Internal model reporting'!X53,'Internal model reporting'!AD53,'Internal model reporting'!AH53,'Internal model reporting'!AK53,'Internal model reporting'!AN53)</f>
        <v>0</v>
      </c>
      <c r="G19" s="13">
        <f>'Internal model reporting'!F53-SUM('Internal model reporting'!G53,'Internal model reporting'!H53,'Internal model reporting'!M53)</f>
        <v>0</v>
      </c>
      <c r="H19" s="13">
        <f>'Internal model reporting'!H53-SUM('Internal model reporting'!I53:L53)</f>
        <v>0</v>
      </c>
      <c r="I19" s="13">
        <f>'Internal model reporting'!N53-SUM('Internal model reporting'!O53:R53)</f>
        <v>0</v>
      </c>
      <c r="J19" s="13">
        <f>'Internal model reporting'!S53-SUM('Internal model reporting'!T53:W53)</f>
        <v>0</v>
      </c>
      <c r="K19" s="13">
        <f>'Internal model reporting'!X53-SUM('Internal model reporting'!Y53:AC53)</f>
        <v>0</v>
      </c>
      <c r="L19" s="13">
        <f>'Internal model reporting'!AD53-SUM('Internal model reporting'!AE53:AG53)</f>
        <v>0</v>
      </c>
      <c r="M19" s="13">
        <f>'Internal model reporting'!AH53-SUM('Internal model reporting'!AI53:AJ53)</f>
        <v>0</v>
      </c>
      <c r="N19" s="13">
        <f>'Internal model reporting'!AK53-SUM('Internal model reporting'!AL53:AM53)</f>
        <v>0</v>
      </c>
      <c r="O19" s="13">
        <f>'Internal model reporting'!AN53-SUM('Internal model reporting'!AO53:AQ53)</f>
        <v>0</v>
      </c>
    </row>
    <row r="20" spans="2:15" x14ac:dyDescent="0.25">
      <c r="B20" s="68"/>
      <c r="C20" s="21" t="s">
        <v>5</v>
      </c>
      <c r="D20" s="13">
        <f>'Standardised model reporting'!D39-'Internal model reporting'!D54</f>
        <v>0</v>
      </c>
      <c r="E20" s="22">
        <f>'Standardised model reporting'!D39-SUM('Standardised model reporting'!E39:L39)</f>
        <v>0</v>
      </c>
      <c r="F20" s="13">
        <f>'Internal model reporting'!D54-SUM('Internal model reporting'!E54,'Internal model reporting'!F54,'Internal model reporting'!N54,'Internal model reporting'!S54,'Internal model reporting'!X54,'Internal model reporting'!AD54,'Internal model reporting'!AH54,'Internal model reporting'!AK54,'Internal model reporting'!AN54)</f>
        <v>0</v>
      </c>
      <c r="G20" s="13">
        <f>'Internal model reporting'!F54-SUM('Internal model reporting'!G54,'Internal model reporting'!H54,'Internal model reporting'!M54)</f>
        <v>0</v>
      </c>
      <c r="H20" s="13">
        <f>'Internal model reporting'!H54-SUM('Internal model reporting'!I54:L54)</f>
        <v>0</v>
      </c>
      <c r="I20" s="13">
        <f>'Internal model reporting'!N54-SUM('Internal model reporting'!O54:R54)</f>
        <v>0</v>
      </c>
      <c r="J20" s="13">
        <f>'Internal model reporting'!S54-SUM('Internal model reporting'!T54:W54)</f>
        <v>0</v>
      </c>
      <c r="K20" s="13">
        <f>'Internal model reporting'!X54-SUM('Internal model reporting'!Y54:AC54)</f>
        <v>0</v>
      </c>
      <c r="L20" s="13">
        <f>'Internal model reporting'!AD54-SUM('Internal model reporting'!AE54:AG54)</f>
        <v>0</v>
      </c>
      <c r="M20" s="13">
        <f>'Internal model reporting'!AH54-SUM('Internal model reporting'!AI54:AJ54)</f>
        <v>0</v>
      </c>
      <c r="N20" s="13">
        <f>'Internal model reporting'!AK54-SUM('Internal model reporting'!AL54:AM54)</f>
        <v>0</v>
      </c>
      <c r="O20" s="13">
        <f>'Internal model reporting'!AN54-SUM('Internal model reporting'!AO54:AQ54)</f>
        <v>0</v>
      </c>
    </row>
    <row r="21" spans="2:15" x14ac:dyDescent="0.25">
      <c r="B21" s="68"/>
      <c r="C21" s="21" t="s">
        <v>5</v>
      </c>
      <c r="D21" s="13">
        <f>'Standardised model reporting'!D40-'Internal model reporting'!D55</f>
        <v>0</v>
      </c>
      <c r="E21" s="22">
        <f>'Standardised model reporting'!D40-SUM('Standardised model reporting'!E40:L40)</f>
        <v>0</v>
      </c>
      <c r="F21" s="13">
        <f>'Internal model reporting'!D55-SUM('Internal model reporting'!E55,'Internal model reporting'!F55,'Internal model reporting'!N55,'Internal model reporting'!S55,'Internal model reporting'!X55,'Internal model reporting'!AD55,'Internal model reporting'!AH55,'Internal model reporting'!AK55,'Internal model reporting'!AN55)</f>
        <v>0</v>
      </c>
      <c r="G21" s="13">
        <f>'Internal model reporting'!F55-SUM('Internal model reporting'!G55,'Internal model reporting'!H55,'Internal model reporting'!M55)</f>
        <v>0</v>
      </c>
      <c r="H21" s="13">
        <f>'Internal model reporting'!H55-SUM('Internal model reporting'!I55:L55)</f>
        <v>0</v>
      </c>
      <c r="I21" s="13">
        <f>'Internal model reporting'!N55-SUM('Internal model reporting'!O55:R55)</f>
        <v>0</v>
      </c>
      <c r="J21" s="13">
        <f>'Internal model reporting'!S55-SUM('Internal model reporting'!T55:W55)</f>
        <v>0</v>
      </c>
      <c r="K21" s="13">
        <f>'Internal model reporting'!X55-SUM('Internal model reporting'!Y55:AC55)</f>
        <v>0</v>
      </c>
      <c r="L21" s="13">
        <f>'Internal model reporting'!AD55-SUM('Internal model reporting'!AE55:AG55)</f>
        <v>0</v>
      </c>
      <c r="M21" s="13">
        <f>'Internal model reporting'!AH55-SUM('Internal model reporting'!AI55:AJ55)</f>
        <v>0</v>
      </c>
      <c r="N21" s="13">
        <f>'Internal model reporting'!AK55-SUM('Internal model reporting'!AL55:AM55)</f>
        <v>0</v>
      </c>
      <c r="O21" s="13">
        <f>'Internal model reporting'!AN55-SUM('Internal model reporting'!AO55:AQ55)</f>
        <v>0</v>
      </c>
    </row>
    <row r="22" spans="2:15" x14ac:dyDescent="0.25">
      <c r="B22" s="68"/>
      <c r="C22" s="21" t="s">
        <v>5</v>
      </c>
      <c r="D22" s="13">
        <f>'Standardised model reporting'!D41-'Internal model reporting'!D56</f>
        <v>0</v>
      </c>
      <c r="E22" s="22">
        <f>'Standardised model reporting'!D41-SUM('Standardised model reporting'!E41:L41)</f>
        <v>0</v>
      </c>
      <c r="F22" s="13">
        <f>'Internal model reporting'!D56-SUM('Internal model reporting'!E56,'Internal model reporting'!F56,'Internal model reporting'!N56,'Internal model reporting'!S56,'Internal model reporting'!X56,'Internal model reporting'!AD56,'Internal model reporting'!AH56,'Internal model reporting'!AK56,'Internal model reporting'!AN56)</f>
        <v>0</v>
      </c>
      <c r="G22" s="13">
        <f>'Internal model reporting'!F56-SUM('Internal model reporting'!G56,'Internal model reporting'!H56,'Internal model reporting'!M56)</f>
        <v>0</v>
      </c>
      <c r="H22" s="13">
        <f>'Internal model reporting'!H56-SUM('Internal model reporting'!I56:L56)</f>
        <v>0</v>
      </c>
      <c r="I22" s="13">
        <f>'Internal model reporting'!N56-SUM('Internal model reporting'!O56:R56)</f>
        <v>0</v>
      </c>
      <c r="J22" s="13">
        <f>'Internal model reporting'!S56-SUM('Internal model reporting'!T56:W56)</f>
        <v>0</v>
      </c>
      <c r="K22" s="13">
        <f>'Internal model reporting'!X56-SUM('Internal model reporting'!Y56:AC56)</f>
        <v>0</v>
      </c>
      <c r="L22" s="13">
        <f>'Internal model reporting'!AD56-SUM('Internal model reporting'!AE56:AG56)</f>
        <v>0</v>
      </c>
      <c r="M22" s="13">
        <f>'Internal model reporting'!AH56-SUM('Internal model reporting'!AI56:AJ56)</f>
        <v>0</v>
      </c>
      <c r="N22" s="13">
        <f>'Internal model reporting'!AK56-SUM('Internal model reporting'!AL56:AM56)</f>
        <v>0</v>
      </c>
      <c r="O22" s="13">
        <f>'Internal model reporting'!AN56-SUM('Internal model reporting'!AO56:AQ56)</f>
        <v>0</v>
      </c>
    </row>
    <row r="23" spans="2:15" x14ac:dyDescent="0.25">
      <c r="B23" s="68"/>
      <c r="C23" s="26">
        <v>500000</v>
      </c>
      <c r="D23" s="13">
        <f>'Standardised model reporting'!D42-'Internal model reporting'!D57</f>
        <v>0</v>
      </c>
      <c r="E23" s="22">
        <f>'Standardised model reporting'!D42-SUM('Standardised model reporting'!E42:L42)</f>
        <v>0</v>
      </c>
      <c r="F23" s="13">
        <f>'Internal model reporting'!D57-SUM('Internal model reporting'!E57,'Internal model reporting'!F57,'Internal model reporting'!N57,'Internal model reporting'!S57,'Internal model reporting'!X57,'Internal model reporting'!AD57,'Internal model reporting'!AH57,'Internal model reporting'!AK57,'Internal model reporting'!AN57)</f>
        <v>0</v>
      </c>
      <c r="G23" s="13">
        <f>'Internal model reporting'!F57-SUM('Internal model reporting'!G57,'Internal model reporting'!H57,'Internal model reporting'!M57)</f>
        <v>0</v>
      </c>
      <c r="H23" s="13">
        <f>'Internal model reporting'!H57-SUM('Internal model reporting'!I57:L57)</f>
        <v>0</v>
      </c>
      <c r="I23" s="13">
        <f>'Internal model reporting'!N57-SUM('Internal model reporting'!O57:R57)</f>
        <v>0</v>
      </c>
      <c r="J23" s="13">
        <f>'Internal model reporting'!S57-SUM('Internal model reporting'!T57:W57)</f>
        <v>0</v>
      </c>
      <c r="K23" s="13">
        <f>'Internal model reporting'!X57-SUM('Internal model reporting'!Y57:AC57)</f>
        <v>0</v>
      </c>
      <c r="L23" s="13">
        <f>'Internal model reporting'!AD57-SUM('Internal model reporting'!AE57:AG57)</f>
        <v>0</v>
      </c>
      <c r="M23" s="13">
        <f>'Internal model reporting'!AH57-SUM('Internal model reporting'!AI57:AJ57)</f>
        <v>0</v>
      </c>
      <c r="N23" s="13">
        <f>'Internal model reporting'!AK57-SUM('Internal model reporting'!AL57:AM57)</f>
        <v>0</v>
      </c>
      <c r="O23" s="13">
        <f>'Internal model reporting'!AN57-SUM('Internal model reporting'!AO57:AQ57)</f>
        <v>0</v>
      </c>
    </row>
  </sheetData>
  <mergeCells count="1">
    <mergeCell ref="B9:B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C6:P47"/>
  <sheetViews>
    <sheetView showGridLines="0" zoomScale="70" zoomScaleNormal="70" workbookViewId="0">
      <selection activeCell="H8" sqref="H8:I8"/>
    </sheetView>
  </sheetViews>
  <sheetFormatPr defaultRowHeight="15" x14ac:dyDescent="0.25"/>
  <cols>
    <col min="3" max="3" width="26.7109375" customWidth="1"/>
    <col min="4" max="15" width="13.28515625" customWidth="1"/>
    <col min="16" max="16" width="26.7109375" customWidth="1"/>
    <col min="17" max="46" width="22.42578125" customWidth="1"/>
  </cols>
  <sheetData>
    <row r="6" spans="3:16" ht="40.9" customHeight="1" x14ac:dyDescent="0.25">
      <c r="C6" s="16" t="s">
        <v>157</v>
      </c>
      <c r="D6" s="83" t="s">
        <v>158</v>
      </c>
      <c r="E6" s="84"/>
      <c r="F6" s="83" t="s">
        <v>159</v>
      </c>
      <c r="G6" s="84"/>
      <c r="H6" s="83" t="s">
        <v>160</v>
      </c>
      <c r="I6" s="84" t="s">
        <v>160</v>
      </c>
      <c r="J6" s="83" t="s">
        <v>161</v>
      </c>
      <c r="K6" s="84"/>
      <c r="L6" s="83" t="s">
        <v>162</v>
      </c>
      <c r="M6" s="84"/>
      <c r="N6" s="83" t="s">
        <v>163</v>
      </c>
      <c r="O6" s="84" t="s">
        <v>163</v>
      </c>
      <c r="P6" s="16" t="s">
        <v>164</v>
      </c>
    </row>
    <row r="7" spans="3:16" ht="38.450000000000003" customHeight="1" x14ac:dyDescent="0.25">
      <c r="C7" s="30" t="s">
        <v>165</v>
      </c>
      <c r="D7" s="70" t="s">
        <v>166</v>
      </c>
      <c r="E7" s="71"/>
      <c r="F7" s="70" t="s">
        <v>167</v>
      </c>
      <c r="G7" s="71"/>
      <c r="H7" s="70" t="s">
        <v>168</v>
      </c>
      <c r="I7" s="71"/>
      <c r="J7" s="70" t="s">
        <v>169</v>
      </c>
      <c r="K7" s="71"/>
      <c r="L7" s="70" t="s">
        <v>170</v>
      </c>
      <c r="M7" s="71"/>
      <c r="N7" s="80" t="s">
        <v>171</v>
      </c>
      <c r="O7" s="31" t="s">
        <v>172</v>
      </c>
      <c r="P7" s="30" t="s">
        <v>173</v>
      </c>
    </row>
    <row r="8" spans="3:16" ht="38.450000000000003" customHeight="1" x14ac:dyDescent="0.25">
      <c r="D8" s="75" t="s">
        <v>49</v>
      </c>
      <c r="E8" s="32" t="s">
        <v>174</v>
      </c>
      <c r="F8" s="75" t="s">
        <v>175</v>
      </c>
      <c r="G8" s="32" t="s">
        <v>176</v>
      </c>
      <c r="H8" s="70" t="s">
        <v>177</v>
      </c>
      <c r="I8" s="71"/>
      <c r="J8" s="70" t="s">
        <v>178</v>
      </c>
      <c r="K8" s="71"/>
      <c r="L8" s="70" t="s">
        <v>179</v>
      </c>
      <c r="M8" s="71"/>
      <c r="N8" s="81"/>
      <c r="O8" s="31" t="s">
        <v>180</v>
      </c>
      <c r="P8" s="30" t="s">
        <v>41</v>
      </c>
    </row>
    <row r="9" spans="3:16" ht="38.450000000000003" customHeight="1" x14ac:dyDescent="0.25">
      <c r="D9" s="76"/>
      <c r="E9" s="32" t="s">
        <v>181</v>
      </c>
      <c r="F9" s="76"/>
      <c r="G9" s="66" t="s">
        <v>182</v>
      </c>
      <c r="H9" s="72" t="s">
        <v>55</v>
      </c>
      <c r="I9" s="32" t="s">
        <v>183</v>
      </c>
      <c r="J9" s="70" t="s">
        <v>184</v>
      </c>
      <c r="K9" s="71"/>
      <c r="L9" s="70" t="s">
        <v>185</v>
      </c>
      <c r="M9" s="71"/>
      <c r="N9" s="81"/>
      <c r="O9" s="31" t="s">
        <v>186</v>
      </c>
    </row>
    <row r="10" spans="3:16" ht="38.450000000000003" customHeight="1" x14ac:dyDescent="0.25">
      <c r="D10" s="76"/>
      <c r="E10" s="32" t="s">
        <v>187</v>
      </c>
      <c r="F10" s="76"/>
      <c r="G10" s="32" t="s">
        <v>188</v>
      </c>
      <c r="H10" s="74"/>
      <c r="I10" s="32" t="s">
        <v>189</v>
      </c>
      <c r="J10" s="70" t="s">
        <v>190</v>
      </c>
      <c r="K10" s="71"/>
      <c r="L10" s="70" t="s">
        <v>191</v>
      </c>
      <c r="M10" s="71"/>
      <c r="N10" s="81"/>
      <c r="O10" s="31" t="s">
        <v>192</v>
      </c>
    </row>
    <row r="11" spans="3:16" ht="38.450000000000003" customHeight="1" x14ac:dyDescent="0.25">
      <c r="D11" s="76"/>
      <c r="E11" s="32" t="s">
        <v>193</v>
      </c>
      <c r="F11" s="76"/>
      <c r="G11" s="32" t="s">
        <v>194</v>
      </c>
      <c r="H11" s="74"/>
      <c r="I11" s="32" t="s">
        <v>195</v>
      </c>
      <c r="J11" s="72" t="s">
        <v>42</v>
      </c>
      <c r="K11" s="32" t="s">
        <v>196</v>
      </c>
      <c r="L11" s="72" t="s">
        <v>43</v>
      </c>
      <c r="M11" s="33" t="s">
        <v>197</v>
      </c>
      <c r="N11" s="81"/>
      <c r="O11" s="31" t="s">
        <v>198</v>
      </c>
    </row>
    <row r="12" spans="3:16" ht="38.450000000000003" customHeight="1" x14ac:dyDescent="0.25">
      <c r="D12" s="76"/>
      <c r="E12" s="32" t="s">
        <v>199</v>
      </c>
      <c r="F12" s="76"/>
      <c r="G12" s="32" t="s">
        <v>200</v>
      </c>
      <c r="H12" s="74"/>
      <c r="I12" s="32" t="s">
        <v>201</v>
      </c>
      <c r="J12" s="74"/>
      <c r="K12" s="32" t="s">
        <v>202</v>
      </c>
      <c r="L12" s="73"/>
      <c r="M12" s="32" t="s">
        <v>43</v>
      </c>
      <c r="N12" s="81"/>
      <c r="O12" s="31" t="s">
        <v>203</v>
      </c>
    </row>
    <row r="13" spans="3:16" ht="38.450000000000003" customHeight="1" x14ac:dyDescent="0.25">
      <c r="D13" s="76"/>
      <c r="E13" s="32" t="s">
        <v>204</v>
      </c>
      <c r="F13" s="76"/>
      <c r="G13" s="32" t="s">
        <v>205</v>
      </c>
      <c r="H13" s="74"/>
      <c r="I13" s="32" t="s">
        <v>206</v>
      </c>
      <c r="J13" s="74"/>
      <c r="K13" s="32" t="s">
        <v>207</v>
      </c>
      <c r="L13" s="73"/>
      <c r="M13" s="32" t="s">
        <v>208</v>
      </c>
      <c r="N13" s="82"/>
      <c r="O13" s="31" t="s">
        <v>209</v>
      </c>
    </row>
    <row r="14" spans="3:16" ht="38.450000000000003" customHeight="1" x14ac:dyDescent="0.25">
      <c r="D14" s="76"/>
      <c r="E14" s="32" t="s">
        <v>210</v>
      </c>
      <c r="F14" s="34"/>
      <c r="G14" s="34"/>
      <c r="H14" s="74"/>
      <c r="I14" s="32" t="s">
        <v>211</v>
      </c>
      <c r="J14" s="74"/>
      <c r="K14" s="32" t="s">
        <v>212</v>
      </c>
      <c r="N14" s="70" t="s">
        <v>213</v>
      </c>
      <c r="O14" s="71"/>
    </row>
    <row r="15" spans="3:16" ht="60" x14ac:dyDescent="0.25">
      <c r="D15" s="77"/>
      <c r="E15" s="66" t="s">
        <v>354</v>
      </c>
      <c r="F15" s="34"/>
      <c r="G15" s="34"/>
      <c r="H15" s="74"/>
      <c r="I15" s="32" t="s">
        <v>214</v>
      </c>
      <c r="J15" s="74"/>
      <c r="K15" s="32" t="s">
        <v>42</v>
      </c>
      <c r="N15" s="70" t="s">
        <v>44</v>
      </c>
      <c r="O15" s="71"/>
    </row>
    <row r="16" spans="3:16" ht="38.450000000000003" customHeight="1" x14ac:dyDescent="0.25">
      <c r="D16" s="70" t="s">
        <v>45</v>
      </c>
      <c r="E16" s="71"/>
      <c r="F16" s="34"/>
      <c r="G16" s="34"/>
      <c r="H16" s="65"/>
      <c r="I16" s="32"/>
      <c r="J16" s="74"/>
      <c r="K16" s="32" t="s">
        <v>216</v>
      </c>
      <c r="N16" s="78"/>
      <c r="O16" s="79"/>
    </row>
    <row r="17" spans="4:15" ht="38.450000000000003" customHeight="1" x14ac:dyDescent="0.25">
      <c r="D17" s="70" t="s">
        <v>215</v>
      </c>
      <c r="E17" s="71"/>
      <c r="F17" s="34"/>
      <c r="G17" s="34"/>
      <c r="H17" s="34"/>
      <c r="I17" s="34"/>
      <c r="J17" s="65"/>
      <c r="K17" s="32"/>
      <c r="N17" s="34"/>
      <c r="O17" s="34"/>
    </row>
    <row r="18" spans="4:15" ht="38.450000000000003" customHeight="1" x14ac:dyDescent="0.25">
      <c r="D18" s="70" t="s">
        <v>217</v>
      </c>
      <c r="E18" s="71"/>
      <c r="F18" s="34"/>
      <c r="G18" s="34"/>
      <c r="H18" s="34"/>
      <c r="I18" s="34"/>
      <c r="J18" s="35"/>
    </row>
    <row r="19" spans="4:15" ht="38.450000000000003" customHeight="1" x14ac:dyDescent="0.25">
      <c r="D19" s="70" t="s">
        <v>218</v>
      </c>
      <c r="E19" s="71"/>
      <c r="H19" s="34"/>
      <c r="I19" s="34"/>
    </row>
    <row r="20" spans="4:15" ht="38.450000000000003" customHeight="1" x14ac:dyDescent="0.25">
      <c r="D20" s="70" t="s">
        <v>219</v>
      </c>
      <c r="E20" s="71"/>
    </row>
    <row r="21" spans="4:15" ht="38.450000000000003" customHeight="1" x14ac:dyDescent="0.25">
      <c r="D21" s="70" t="s">
        <v>220</v>
      </c>
      <c r="E21" s="71"/>
    </row>
    <row r="22" spans="4:15" ht="38.450000000000003" customHeight="1" x14ac:dyDescent="0.25">
      <c r="D22" s="70" t="s">
        <v>221</v>
      </c>
      <c r="E22" s="71"/>
    </row>
    <row r="23" spans="4:15" ht="38.450000000000003" customHeight="1" x14ac:dyDescent="0.25"/>
    <row r="24" spans="4:15" ht="38.450000000000003" customHeight="1" x14ac:dyDescent="0.25"/>
    <row r="25" spans="4:15" ht="38.450000000000003" customHeight="1" x14ac:dyDescent="0.25"/>
    <row r="26" spans="4:15" ht="38.450000000000003" customHeight="1" x14ac:dyDescent="0.25"/>
    <row r="27" spans="4:15" ht="38.450000000000003" customHeight="1" x14ac:dyDescent="0.25"/>
    <row r="28" spans="4:15" ht="38.450000000000003" customHeight="1" x14ac:dyDescent="0.25"/>
    <row r="29" spans="4:15" ht="38.450000000000003" customHeight="1" x14ac:dyDescent="0.25"/>
    <row r="30" spans="4:15" ht="38.450000000000003" customHeight="1" x14ac:dyDescent="0.25"/>
    <row r="31" spans="4:15" ht="38.450000000000003" customHeight="1" x14ac:dyDescent="0.25"/>
    <row r="32" spans="4:15" ht="38.450000000000003" customHeight="1" x14ac:dyDescent="0.25"/>
    <row r="33" ht="38.450000000000003" customHeight="1" x14ac:dyDescent="0.25"/>
    <row r="34" ht="38.450000000000003" customHeight="1" x14ac:dyDescent="0.25"/>
    <row r="35" ht="38.450000000000003" customHeight="1" x14ac:dyDescent="0.25"/>
    <row r="36" ht="38.450000000000003" customHeight="1" x14ac:dyDescent="0.25"/>
    <row r="37" ht="38.450000000000003" customHeight="1" x14ac:dyDescent="0.25"/>
    <row r="38" ht="38.450000000000003" customHeight="1" x14ac:dyDescent="0.25"/>
    <row r="39" ht="38.450000000000003" customHeight="1" x14ac:dyDescent="0.25"/>
    <row r="40" ht="38.450000000000003" customHeight="1" x14ac:dyDescent="0.25"/>
    <row r="41" ht="38.450000000000003" customHeight="1" x14ac:dyDescent="0.25"/>
    <row r="42" ht="38.450000000000003" customHeight="1" x14ac:dyDescent="0.25"/>
    <row r="43" ht="38.450000000000003" customHeight="1" x14ac:dyDescent="0.25"/>
    <row r="44" ht="38.450000000000003" customHeight="1" x14ac:dyDescent="0.25"/>
    <row r="45" ht="38.450000000000003" customHeight="1" x14ac:dyDescent="0.25"/>
    <row r="46" ht="38.450000000000003" customHeight="1" x14ac:dyDescent="0.25"/>
    <row r="47" ht="38.450000000000003" customHeight="1" x14ac:dyDescent="0.25"/>
  </sheetData>
  <mergeCells count="34">
    <mergeCell ref="N6:O6"/>
    <mergeCell ref="D6:E6"/>
    <mergeCell ref="F6:G6"/>
    <mergeCell ref="H6:I6"/>
    <mergeCell ref="J6:K6"/>
    <mergeCell ref="L6:M6"/>
    <mergeCell ref="D20:E20"/>
    <mergeCell ref="D21:E21"/>
    <mergeCell ref="D22:E22"/>
    <mergeCell ref="D19:E19"/>
    <mergeCell ref="N7:N13"/>
    <mergeCell ref="F8:F13"/>
    <mergeCell ref="H8:I8"/>
    <mergeCell ref="J8:K8"/>
    <mergeCell ref="D7:E7"/>
    <mergeCell ref="F7:G7"/>
    <mergeCell ref="H7:I7"/>
    <mergeCell ref="J7:K7"/>
    <mergeCell ref="L7:M7"/>
    <mergeCell ref="L8:M8"/>
    <mergeCell ref="J9:K9"/>
    <mergeCell ref="L9:M9"/>
    <mergeCell ref="D17:E17"/>
    <mergeCell ref="D18:E18"/>
    <mergeCell ref="L11:L13"/>
    <mergeCell ref="N15:O15"/>
    <mergeCell ref="J11:J16"/>
    <mergeCell ref="H9:H15"/>
    <mergeCell ref="D8:D15"/>
    <mergeCell ref="J10:K10"/>
    <mergeCell ref="L10:M10"/>
    <mergeCell ref="N14:O14"/>
    <mergeCell ref="D16:E16"/>
    <mergeCell ref="N16:O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3"/>
  <sheetViews>
    <sheetView topLeftCell="A4" workbookViewId="0">
      <selection activeCell="K1" sqref="K1:N33"/>
    </sheetView>
  </sheetViews>
  <sheetFormatPr defaultRowHeight="15" x14ac:dyDescent="0.25"/>
  <sheetData>
    <row r="1" spans="1:14" x14ac:dyDescent="0.25">
      <c r="A1" t="s">
        <v>131</v>
      </c>
      <c r="B1" t="s">
        <v>4</v>
      </c>
      <c r="C1" t="s">
        <v>144</v>
      </c>
      <c r="D1" t="s">
        <v>148</v>
      </c>
      <c r="E1" t="s">
        <v>148</v>
      </c>
      <c r="F1" t="s">
        <v>144</v>
      </c>
      <c r="G1" t="s">
        <v>155</v>
      </c>
      <c r="H1" t="s">
        <v>254</v>
      </c>
      <c r="K1" t="s">
        <v>257</v>
      </c>
      <c r="L1" t="s">
        <v>258</v>
      </c>
      <c r="N1" t="s">
        <v>259</v>
      </c>
    </row>
    <row r="2" spans="1:14" x14ac:dyDescent="0.25">
      <c r="A2" t="s">
        <v>132</v>
      </c>
      <c r="B2" t="s">
        <v>38</v>
      </c>
      <c r="C2" t="s">
        <v>145</v>
      </c>
      <c r="D2" t="s">
        <v>38</v>
      </c>
      <c r="E2" t="s">
        <v>10</v>
      </c>
      <c r="F2" t="s">
        <v>10</v>
      </c>
      <c r="G2" t="s">
        <v>96</v>
      </c>
      <c r="H2" t="s">
        <v>253</v>
      </c>
      <c r="K2" t="s">
        <v>260</v>
      </c>
      <c r="L2" t="s">
        <v>261</v>
      </c>
      <c r="N2" t="s">
        <v>262</v>
      </c>
    </row>
    <row r="3" spans="1:14" x14ac:dyDescent="0.25">
      <c r="B3" t="s">
        <v>99</v>
      </c>
      <c r="C3" t="s">
        <v>99</v>
      </c>
      <c r="D3" t="s">
        <v>99</v>
      </c>
      <c r="E3" t="s">
        <v>99</v>
      </c>
      <c r="F3" t="s">
        <v>148</v>
      </c>
      <c r="K3" t="s">
        <v>263</v>
      </c>
      <c r="L3" t="s">
        <v>264</v>
      </c>
      <c r="N3" t="s">
        <v>265</v>
      </c>
    </row>
    <row r="4" spans="1:14" x14ac:dyDescent="0.25">
      <c r="F4" t="s">
        <v>152</v>
      </c>
      <c r="K4" t="s">
        <v>266</v>
      </c>
      <c r="L4" t="s">
        <v>267</v>
      </c>
      <c r="N4" t="s">
        <v>268</v>
      </c>
    </row>
    <row r="5" spans="1:14" x14ac:dyDescent="0.25">
      <c r="F5" t="s">
        <v>151</v>
      </c>
      <c r="K5" t="s">
        <v>269</v>
      </c>
      <c r="L5" t="s">
        <v>270</v>
      </c>
      <c r="N5" t="s">
        <v>271</v>
      </c>
    </row>
    <row r="6" spans="1:14" x14ac:dyDescent="0.25">
      <c r="F6" t="s">
        <v>99</v>
      </c>
      <c r="K6" t="s">
        <v>272</v>
      </c>
      <c r="L6" t="s">
        <v>273</v>
      </c>
      <c r="N6" t="s">
        <v>274</v>
      </c>
    </row>
    <row r="7" spans="1:14" x14ac:dyDescent="0.25">
      <c r="K7" t="s">
        <v>275</v>
      </c>
      <c r="L7" t="s">
        <v>276</v>
      </c>
      <c r="N7" t="s">
        <v>277</v>
      </c>
    </row>
    <row r="8" spans="1:14" x14ac:dyDescent="0.25">
      <c r="K8" t="s">
        <v>278</v>
      </c>
      <c r="L8" t="s">
        <v>279</v>
      </c>
      <c r="N8" t="s">
        <v>280</v>
      </c>
    </row>
    <row r="9" spans="1:14" x14ac:dyDescent="0.25">
      <c r="K9" t="s">
        <v>281</v>
      </c>
      <c r="L9" t="s">
        <v>282</v>
      </c>
      <c r="N9" t="s">
        <v>283</v>
      </c>
    </row>
    <row r="10" spans="1:14" x14ac:dyDescent="0.25">
      <c r="A10" t="s">
        <v>10</v>
      </c>
      <c r="K10" t="s">
        <v>284</v>
      </c>
      <c r="L10" t="s">
        <v>285</v>
      </c>
      <c r="N10" t="s">
        <v>286</v>
      </c>
    </row>
    <row r="11" spans="1:14" x14ac:dyDescent="0.25">
      <c r="A11" t="s">
        <v>148</v>
      </c>
      <c r="K11" t="s">
        <v>287</v>
      </c>
      <c r="L11" t="s">
        <v>288</v>
      </c>
      <c r="N11" t="s">
        <v>289</v>
      </c>
    </row>
    <row r="12" spans="1:14" x14ac:dyDescent="0.25">
      <c r="A12" t="s">
        <v>249</v>
      </c>
      <c r="K12" t="s">
        <v>290</v>
      </c>
      <c r="L12" t="s">
        <v>291</v>
      </c>
      <c r="N12" t="s">
        <v>292</v>
      </c>
    </row>
    <row r="13" spans="1:14" x14ac:dyDescent="0.25">
      <c r="A13" t="s">
        <v>176</v>
      </c>
      <c r="K13" t="s">
        <v>293</v>
      </c>
      <c r="L13" t="s">
        <v>294</v>
      </c>
      <c r="N13" t="s">
        <v>295</v>
      </c>
    </row>
    <row r="14" spans="1:14" x14ac:dyDescent="0.25">
      <c r="K14" t="s">
        <v>296</v>
      </c>
      <c r="L14" t="s">
        <v>297</v>
      </c>
      <c r="N14" t="s">
        <v>298</v>
      </c>
    </row>
    <row r="15" spans="1:14" x14ac:dyDescent="0.25">
      <c r="K15" t="s">
        <v>299</v>
      </c>
      <c r="L15" t="s">
        <v>300</v>
      </c>
      <c r="N15" t="s">
        <v>301</v>
      </c>
    </row>
    <row r="16" spans="1:14" x14ac:dyDescent="0.25">
      <c r="K16" t="s">
        <v>302</v>
      </c>
      <c r="L16" t="s">
        <v>303</v>
      </c>
      <c r="N16" t="s">
        <v>304</v>
      </c>
    </row>
    <row r="17" spans="11:14" x14ac:dyDescent="0.25">
      <c r="K17" t="s">
        <v>305</v>
      </c>
      <c r="L17" t="s">
        <v>306</v>
      </c>
      <c r="N17" t="s">
        <v>307</v>
      </c>
    </row>
    <row r="18" spans="11:14" x14ac:dyDescent="0.25">
      <c r="K18" t="s">
        <v>308</v>
      </c>
      <c r="L18" t="s">
        <v>309</v>
      </c>
      <c r="N18" t="s">
        <v>310</v>
      </c>
    </row>
    <row r="19" spans="11:14" x14ac:dyDescent="0.25">
      <c r="K19" t="s">
        <v>311</v>
      </c>
      <c r="L19" t="s">
        <v>312</v>
      </c>
      <c r="N19" t="s">
        <v>313</v>
      </c>
    </row>
    <row r="20" spans="11:14" x14ac:dyDescent="0.25">
      <c r="K20" t="s">
        <v>314</v>
      </c>
      <c r="L20" t="s">
        <v>315</v>
      </c>
      <c r="N20" t="s">
        <v>316</v>
      </c>
    </row>
    <row r="21" spans="11:14" x14ac:dyDescent="0.25">
      <c r="K21" t="s">
        <v>317</v>
      </c>
      <c r="L21" t="s">
        <v>318</v>
      </c>
      <c r="N21" t="s">
        <v>319</v>
      </c>
    </row>
    <row r="22" spans="11:14" x14ac:dyDescent="0.25">
      <c r="K22" t="s">
        <v>320</v>
      </c>
      <c r="L22" t="s">
        <v>321</v>
      </c>
      <c r="N22" t="s">
        <v>322</v>
      </c>
    </row>
    <row r="23" spans="11:14" x14ac:dyDescent="0.25">
      <c r="K23" t="s">
        <v>323</v>
      </c>
      <c r="L23" t="s">
        <v>324</v>
      </c>
      <c r="N23" t="s">
        <v>325</v>
      </c>
    </row>
    <row r="24" spans="11:14" x14ac:dyDescent="0.25">
      <c r="K24" t="s">
        <v>326</v>
      </c>
      <c r="L24" t="s">
        <v>327</v>
      </c>
      <c r="N24" t="s">
        <v>328</v>
      </c>
    </row>
    <row r="25" spans="11:14" x14ac:dyDescent="0.25">
      <c r="K25" t="s">
        <v>329</v>
      </c>
      <c r="L25" t="s">
        <v>330</v>
      </c>
      <c r="N25" t="s">
        <v>331</v>
      </c>
    </row>
    <row r="26" spans="11:14" x14ac:dyDescent="0.25">
      <c r="K26" t="s">
        <v>332</v>
      </c>
      <c r="L26" t="s">
        <v>333</v>
      </c>
      <c r="N26" t="s">
        <v>334</v>
      </c>
    </row>
    <row r="27" spans="11:14" x14ac:dyDescent="0.25">
      <c r="K27" t="s">
        <v>335</v>
      </c>
      <c r="L27" t="s">
        <v>336</v>
      </c>
      <c r="N27" t="s">
        <v>337</v>
      </c>
    </row>
    <row r="28" spans="11:14" x14ac:dyDescent="0.25">
      <c r="K28" t="s">
        <v>338</v>
      </c>
      <c r="L28" t="s">
        <v>339</v>
      </c>
      <c r="N28" t="s">
        <v>340</v>
      </c>
    </row>
    <row r="29" spans="11:14" x14ac:dyDescent="0.25">
      <c r="K29" t="s">
        <v>341</v>
      </c>
      <c r="L29" t="s">
        <v>342</v>
      </c>
      <c r="N29" t="s">
        <v>343</v>
      </c>
    </row>
    <row r="30" spans="11:14" x14ac:dyDescent="0.25">
      <c r="K30" t="s">
        <v>344</v>
      </c>
      <c r="L30" t="s">
        <v>345</v>
      </c>
      <c r="N30" t="s">
        <v>346</v>
      </c>
    </row>
    <row r="31" spans="11:14" x14ac:dyDescent="0.25">
      <c r="K31" t="s">
        <v>347</v>
      </c>
      <c r="L31" t="s">
        <v>348</v>
      </c>
      <c r="N31" t="s">
        <v>349</v>
      </c>
    </row>
    <row r="32" spans="11:14" x14ac:dyDescent="0.25">
      <c r="K32" t="s">
        <v>350</v>
      </c>
      <c r="L32" t="s">
        <v>351</v>
      </c>
    </row>
    <row r="33" spans="11:12" x14ac:dyDescent="0.25">
      <c r="K33" t="s">
        <v>352</v>
      </c>
      <c r="L33" t="s">
        <v>353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E537D61-2F14-4B3B-BE82-2C9C7F7CF0FE}">
            <xm:f>'Internal model reporting'!D$22=$H$2</xm:f>
            <x14:dxf>
              <fill>
                <patternFill patternType="darkTrellis">
                  <fgColor theme="1"/>
                </patternFill>
              </fill>
            </x14:dxf>
          </x14:cfRule>
          <xm:sqref>D18:D23 D25:D41 D43:D57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831DBC2B2144E8108962E3FDB5E5B" ma:contentTypeVersion="1" ma:contentTypeDescription="Create a new document." ma:contentTypeScope="" ma:versionID="6b88e3f0b93d11fd43e7afa1b2cd7a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10990D-92DC-4C6F-897D-774BBFC6F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20F1A0-94CB-474D-8DD3-FCF86456F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0D7FB1-E8CA-4A8F-99E9-53FDF7A0524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Version history</vt:lpstr>
      <vt:lpstr>Participant information</vt:lpstr>
      <vt:lpstr>Standardised model reporting</vt:lpstr>
      <vt:lpstr>Internal model reporting</vt:lpstr>
      <vt:lpstr>Company - group profile</vt:lpstr>
      <vt:lpstr>Correlation matrices</vt:lpstr>
      <vt:lpstr>Validation checks</vt:lpstr>
      <vt:lpstr>Standardised risks</vt:lpstr>
      <vt:lpstr>Lists</vt:lpstr>
    </vt:vector>
  </TitlesOfParts>
  <Company>National Bank of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Van Steen Frank</dc:creator>
  <cp:lastModifiedBy>Henry Daha</cp:lastModifiedBy>
  <dcterms:created xsi:type="dcterms:W3CDTF">2020-06-30T17:48:37Z</dcterms:created>
  <dcterms:modified xsi:type="dcterms:W3CDTF">2020-11-13T10:02:54Z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0x0101009AB831DBC2B2144E8108962E3FDB5E5B</vt:lpwstr>
  </property>
</Properties>
</file>