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125" windowWidth="19440" windowHeight="5835" activeTab="0"/>
  </bookViews>
  <sheets>
    <sheet name="P.Readme" sheetId="1" r:id="rId1"/>
    <sheet name="P.Index" sheetId="2" r:id="rId2"/>
    <sheet name="#Common part &gt;&gt;" sheetId="3" r:id="rId3"/>
    <sheet name="Participant" sheetId="4" r:id="rId4"/>
    <sheet name="BS" sheetId="5" r:id="rId5"/>
    <sheet name="BS+" sheetId="6" r:id="rId6"/>
    <sheet name="Overview" sheetId="7" r:id="rId7"/>
    <sheet name="#Core module &gt;&gt;" sheetId="8" r:id="rId8"/>
    <sheet name="BS.CA1" sheetId="9" r:id="rId9"/>
    <sheet name="BS.CA2" sheetId="10" r:id="rId10"/>
    <sheet name="CA.Q" sheetId="11" r:id="rId11"/>
    <sheet name="SFIS" sheetId="12" r:id="rId12"/>
    <sheet name="SFIS.Q" sheetId="13" r:id="rId13"/>
    <sheet name="#Low yield module &gt;&gt;" sheetId="14" r:id="rId14"/>
    <sheet name="BS+.Assets(CF)" sheetId="15" r:id="rId15"/>
    <sheet name="BS+.Liabilities(CF)" sheetId="16" r:id="rId16"/>
    <sheet name="BS.LYA" sheetId="17" r:id="rId17"/>
    <sheet name="BS+.LYA.Assets(CF)" sheetId="18" r:id="rId18"/>
    <sheet name="BS+.LYA.Liabilities(CF)" sheetId="19" r:id="rId19"/>
    <sheet name="BS.LYB" sheetId="20" r:id="rId20"/>
    <sheet name="BS+.LYB.Assets(CF)" sheetId="21" r:id="rId21"/>
    <sheet name="BS+.LYB.Liabilities(CF)" sheetId="22" r:id="rId22"/>
    <sheet name="LY.Q" sheetId="23" r:id="rId23"/>
  </sheets>
  <definedNames>
    <definedName name="_AllCountries">'Participant'!$O$25:$O$115</definedName>
    <definedName name="_EEACountries">'Participant'!$O$25:$O$56</definedName>
    <definedName name="_hasCurrentRFF">'Participant'!$H$13</definedName>
    <definedName name="_IsComposite">'Participant'!$I$11</definedName>
    <definedName name="_IsGroup">'Participant'!$L$11</definedName>
    <definedName name="_IsIndividual">'Participant'!$L$13</definedName>
    <definedName name="_IsMutual">'Participant'!$H$11</definedName>
    <definedName name="_ISO4217">'Participant'!$I$25:$I$100</definedName>
    <definedName name="_ISO4217_All">'Participant'!$Q$25:$Q$115</definedName>
    <definedName name="_ISO4217_EEA">'Participant'!$Q$25:$Q$56</definedName>
    <definedName name="_NonEEACountries">'Participant'!$O$57:$O$115</definedName>
    <definedName name="_WithCore">'Participant'!$M$11</definedName>
    <definedName name="_WithIMInformation" localSheetId="3">'Participant'!$H$15</definedName>
    <definedName name="_withLTG">'Participant'!$H$17</definedName>
    <definedName name="_WithLY">'Participant'!$M$13</definedName>
    <definedName name="_xlfn.IFERROR" hidden="1">#NAME?</definedName>
    <definedName name="anscount" hidden="1">1</definedName>
    <definedName name="_xlnm.Print_Area" localSheetId="10">'CA.Q'!$B$4:$N$28</definedName>
    <definedName name="_xlnm.Print_Area" localSheetId="22">'LY.Q'!$A$4:$Q$184</definedName>
    <definedName name="_xlnm.Print_Area" localSheetId="3">'Participant'!$A$1:$E$37</definedName>
    <definedName name="T.FilingNA">'Participant'!$G$3:$G$6</definedName>
    <definedName name="T.Filling">'Participant'!$G$3:$G$5</definedName>
    <definedName name="T.LY.AorB">'Participant'!$Q$3:$Q$6</definedName>
    <definedName name="T.LY.Mix">'Participant'!$P$3:$P$7</definedName>
    <definedName name="T.LY.Next10Y">'Participant'!$O$3:$O$8</definedName>
    <definedName name="T.LY.Q.F">'Participant'!$O$3:$O$8</definedName>
    <definedName name="T.LY.Q.H">'Participant'!$P$3:$P$7</definedName>
    <definedName name="T.LY.Q.I">'Participant'!$Q$3:$Q$6</definedName>
    <definedName name="T.LY.Q.J">'Participant'!$R$3:$R$7</definedName>
    <definedName name="T.LY.Q.K">'Participant'!$S$3:$S$8</definedName>
    <definedName name="T.PIM">'Participant'!$N$3:$N$6</definedName>
    <definedName name="T.YesNo">'Participant'!$H$3:$H$5</definedName>
    <definedName name="T.YesNoNA">'Participant'!$H$3:$H$6</definedName>
    <definedName name="Version">'P.Readme'!$A$1</definedName>
  </definedNames>
  <calcPr fullCalcOnLoad="1"/>
</workbook>
</file>

<file path=xl/comments10.xml><?xml version="1.0" encoding="utf-8"?>
<comments xmlns="http://schemas.openxmlformats.org/spreadsheetml/2006/main">
  <authors>
    <author>Author</author>
  </authors>
  <commentList>
    <comment ref="C133" authorId="0">
      <text>
        <r>
          <rPr>
            <sz val="9"/>
            <rFont val="Tahoma"/>
            <family val="2"/>
          </rPr>
          <t>Positive value means a loss (a decrease in the excess of assets over liabilities)</t>
        </r>
      </text>
    </comment>
    <comment ref="C146" authorId="0">
      <text>
        <r>
          <rPr>
            <sz val="9"/>
            <rFont val="Tahoma"/>
            <family val="2"/>
          </rPr>
          <t>Positive value means a loss (a decrease in the excess of assets over liabilities)</t>
        </r>
      </text>
    </comment>
  </commentList>
</comments>
</file>

<file path=xl/comments12.xml><?xml version="1.0" encoding="utf-8"?>
<comments xmlns="http://schemas.openxmlformats.org/spreadsheetml/2006/main">
  <authors>
    <author>Author</author>
  </authors>
  <commentList>
    <comment ref="B68" authorId="0">
      <text>
        <r>
          <rPr>
            <sz val="9"/>
            <rFont val="Tahoma"/>
            <family val="2"/>
          </rPr>
          <t xml:space="preserve">These figures should reflect the total discounted loss from this scenario across all classes of business including second order affects. </t>
        </r>
      </text>
    </comment>
    <comment ref="B69" authorId="0">
      <text>
        <r>
          <rPr>
            <sz val="9"/>
            <rFont val="Tahoma"/>
            <family val="2"/>
          </rPr>
          <t xml:space="preserve">These figures should reflect the total discounted loss from this scenario across all classes of business including second order affects. </t>
        </r>
      </text>
    </comment>
    <comment ref="B71" authorId="0">
      <text>
        <r>
          <rPr>
            <sz val="9"/>
            <rFont val="Tahoma"/>
            <family val="2"/>
          </rPr>
          <t>Own Funds - Provide comments on the change in own funds in relation to your risk apetite. In addition, if own funds (post Scenario) are significantly different to own funds (pre scenario) less net aggregate losses then please explain why there is a difference in item 7</t>
        </r>
      </text>
    </comment>
    <comment ref="B78" authorId="0">
      <text>
        <r>
          <rPr>
            <sz val="9"/>
            <rFont val="Tahoma"/>
            <family val="2"/>
          </rPr>
          <t>Reinsurance recoveries - Reinsurance recoveries should be recorded gross of bad debt</t>
        </r>
      </text>
    </comment>
    <comment ref="B92" authorId="0">
      <text>
        <r>
          <rPr>
            <sz val="9"/>
            <rFont val="Tahoma"/>
            <family val="2"/>
          </rPr>
          <t xml:space="preserve">These figures should reflect the total discounted loss from this scenario across all classes of business including second order affects. </t>
        </r>
      </text>
    </comment>
    <comment ref="B93" authorId="0">
      <text>
        <r>
          <rPr>
            <sz val="9"/>
            <rFont val="Tahoma"/>
            <family val="2"/>
          </rPr>
          <t xml:space="preserve">These figures should reflect the total discounted loss from this scenario across all classes of business including second order affects. </t>
        </r>
      </text>
    </comment>
    <comment ref="B95" authorId="0">
      <text>
        <r>
          <rPr>
            <sz val="9"/>
            <rFont val="Tahoma"/>
            <family val="2"/>
          </rPr>
          <t>Own Funds - Provide comments on the change in own funds in relation to your risk apetite. In addition, if own funds (post Scenario) are significantly different to own funds (pre scenario) less net aggregate losses then please explain why there is a difference in item 7</t>
        </r>
      </text>
    </comment>
    <comment ref="B102" authorId="0">
      <text>
        <r>
          <rPr>
            <sz val="9"/>
            <rFont val="Tahoma"/>
            <family val="2"/>
          </rPr>
          <t>Reinsurance recoveries - Reinsurance recoveries should be recorded gross of bad debt</t>
        </r>
      </text>
    </comment>
    <comment ref="B116" authorId="0">
      <text>
        <r>
          <rPr>
            <sz val="9"/>
            <rFont val="Tahoma"/>
            <family val="2"/>
          </rPr>
          <t xml:space="preserve">These figures should reflect the total discounted loss from this scenario across all classes of business including second order affects. </t>
        </r>
      </text>
    </comment>
    <comment ref="B117" authorId="0">
      <text>
        <r>
          <rPr>
            <sz val="9"/>
            <rFont val="Tahoma"/>
            <family val="2"/>
          </rPr>
          <t xml:space="preserve">These figures should reflect the total discounted loss from this scenario across all classes of business including second order affects. </t>
        </r>
      </text>
    </comment>
    <comment ref="B119" authorId="0">
      <text>
        <r>
          <rPr>
            <sz val="9"/>
            <rFont val="Tahoma"/>
            <family val="2"/>
          </rPr>
          <t>Own Funds - Provide comments on the change in own funds in relation to your risk apetite. In addition, if own funds (post Scenario) are significantly different to own funds (pre scenario) less net aggregate losses then please explain why there is a difference in item 7</t>
        </r>
      </text>
    </comment>
    <comment ref="B126" authorId="0">
      <text>
        <r>
          <rPr>
            <sz val="9"/>
            <rFont val="Tahoma"/>
            <family val="2"/>
          </rPr>
          <t>Reinsurance recoveries - Reinsurance recoveries should be recorded gross of bad debt</t>
        </r>
      </text>
    </comment>
    <comment ref="B140" authorId="0">
      <text>
        <r>
          <rPr>
            <sz val="9"/>
            <rFont val="Tahoma"/>
            <family val="2"/>
          </rPr>
          <t xml:space="preserve">These figures should reflect the total discounted loss from this scenario across all classes of business including second order affects. </t>
        </r>
      </text>
    </comment>
    <comment ref="B141" authorId="0">
      <text>
        <r>
          <rPr>
            <sz val="9"/>
            <rFont val="Tahoma"/>
            <family val="2"/>
          </rPr>
          <t xml:space="preserve">These figures should reflect the total discounted loss from this scenario across all classes of business including second order affects. </t>
        </r>
      </text>
    </comment>
    <comment ref="B143" authorId="0">
      <text>
        <r>
          <rPr>
            <sz val="9"/>
            <rFont val="Tahoma"/>
            <family val="2"/>
          </rPr>
          <t>Own Funds - Provide comments on the change in own funds in relation to your risk apetite. In addition, if own funds (post Scenario) are significantly different to own funds (pre scenario) less net aggregate losses then please explain why there is a difference in item 7</t>
        </r>
      </text>
    </comment>
    <comment ref="B150" authorId="0">
      <text>
        <r>
          <rPr>
            <sz val="9"/>
            <rFont val="Tahoma"/>
            <family val="2"/>
          </rPr>
          <t>Reinsurance recoveries - Reinsurance recoveries should be recorded gross of bad debt</t>
        </r>
      </text>
    </comment>
    <comment ref="B164" authorId="0">
      <text>
        <r>
          <rPr>
            <sz val="9"/>
            <rFont val="Tahoma"/>
            <family val="2"/>
          </rPr>
          <t xml:space="preserve">These figures should reflect the total discounted loss from this scenario across all classes of business including second order affects. </t>
        </r>
      </text>
    </comment>
    <comment ref="B165" authorId="0">
      <text>
        <r>
          <rPr>
            <sz val="9"/>
            <rFont val="Tahoma"/>
            <family val="2"/>
          </rPr>
          <t xml:space="preserve">These figures should reflect the total discounted loss from this scenario across all classes of business including second order affects. </t>
        </r>
      </text>
    </comment>
    <comment ref="B167" authorId="0">
      <text>
        <r>
          <rPr>
            <sz val="9"/>
            <rFont val="Tahoma"/>
            <family val="2"/>
          </rPr>
          <t>Own Funds - Provide comments on the change in own funds in relation to your risk apetite. In addition, if own funds (post Scenario) are significantly different to own funds (pre scenario) less net aggregate losses then please explain why there is a difference in item 7</t>
        </r>
      </text>
    </comment>
    <comment ref="B174" authorId="0">
      <text>
        <r>
          <rPr>
            <sz val="9"/>
            <rFont val="Tahoma"/>
            <family val="2"/>
          </rPr>
          <t>Reinsurance recoveries - Reinsurance recoveries should be recorded gross of bad debt</t>
        </r>
      </text>
    </comment>
  </commentList>
</comments>
</file>

<file path=xl/comments15.xml><?xml version="1.0" encoding="utf-8"?>
<comments xmlns="http://schemas.openxmlformats.org/spreadsheetml/2006/main">
  <authors>
    <author>Author</author>
  </authors>
  <commentList>
    <comment ref="J6" authorId="0">
      <text>
        <r>
          <rPr>
            <b/>
            <sz val="9"/>
            <rFont val="Tahoma"/>
            <family val="2"/>
          </rPr>
          <t>Author:</t>
        </r>
        <r>
          <rPr>
            <sz val="9"/>
            <rFont val="Tahoma"/>
            <family val="2"/>
          </rPr>
          <t xml:space="preserve">
Other assets for which a cash flow pattern can be obtained</t>
        </r>
      </text>
    </comment>
  </commentList>
</comments>
</file>

<file path=xl/comments17.xml><?xml version="1.0" encoding="utf-8"?>
<comments xmlns="http://schemas.openxmlformats.org/spreadsheetml/2006/main">
  <authors>
    <author>Author</author>
  </authors>
  <commentList>
    <comment ref="C49" authorId="0">
      <text>
        <r>
          <rPr>
            <sz val="9"/>
            <rFont val="Tahoma"/>
            <family val="2"/>
          </rPr>
          <t>Positive value means a loss (a decrease in the excess of assets over liabilities)</t>
        </r>
      </text>
    </comment>
  </commentList>
</comments>
</file>

<file path=xl/comments18.xml><?xml version="1.0" encoding="utf-8"?>
<comments xmlns="http://schemas.openxmlformats.org/spreadsheetml/2006/main">
  <authors>
    <author>Author</author>
  </authors>
  <commentList>
    <comment ref="J6" authorId="0">
      <text>
        <r>
          <rPr>
            <b/>
            <sz val="9"/>
            <rFont val="Tahoma"/>
            <family val="2"/>
          </rPr>
          <t>Author:</t>
        </r>
        <r>
          <rPr>
            <sz val="9"/>
            <rFont val="Tahoma"/>
            <family val="2"/>
          </rPr>
          <t xml:space="preserve">
Other assets for which a cash flow pattern can be obtained</t>
        </r>
      </text>
    </comment>
  </commentList>
</comments>
</file>

<file path=xl/comments20.xml><?xml version="1.0" encoding="utf-8"?>
<comments xmlns="http://schemas.openxmlformats.org/spreadsheetml/2006/main">
  <authors>
    <author>Author</author>
  </authors>
  <commentList>
    <comment ref="C49" authorId="0">
      <text>
        <r>
          <rPr>
            <sz val="9"/>
            <rFont val="Tahoma"/>
            <family val="2"/>
          </rPr>
          <t>Positive value means a loss (a decrease in the excess of assets over liabilities)</t>
        </r>
      </text>
    </comment>
  </commentList>
</comments>
</file>

<file path=xl/comments21.xml><?xml version="1.0" encoding="utf-8"?>
<comments xmlns="http://schemas.openxmlformats.org/spreadsheetml/2006/main">
  <authors>
    <author>Author</author>
  </authors>
  <commentList>
    <comment ref="J6" authorId="0">
      <text>
        <r>
          <rPr>
            <b/>
            <sz val="9"/>
            <rFont val="Tahoma"/>
            <family val="2"/>
          </rPr>
          <t>Author:</t>
        </r>
        <r>
          <rPr>
            <sz val="9"/>
            <rFont val="Tahoma"/>
            <family val="2"/>
          </rPr>
          <t xml:space="preserve">
Other assets for which a cash flow pattern can be obtained</t>
        </r>
      </text>
    </comment>
  </commentList>
</comments>
</file>

<file path=xl/comments5.xml><?xml version="1.0" encoding="utf-8"?>
<comments xmlns="http://schemas.openxmlformats.org/spreadsheetml/2006/main">
  <authors>
    <author>Author</author>
  </authors>
  <commentList>
    <comment ref="B528" authorId="0">
      <text>
        <r>
          <rPr>
            <b/>
            <sz val="9"/>
            <rFont val="Tahoma"/>
            <family val="2"/>
          </rPr>
          <t>Author:</t>
        </r>
        <r>
          <rPr>
            <sz val="9"/>
            <rFont val="Tahoma"/>
            <family val="2"/>
          </rPr>
          <t xml:space="preserve">
Content of S.25.01 inserted at the top to allow double reporting of standard formula AND PIM</t>
        </r>
      </text>
    </comment>
  </commentList>
</comments>
</file>

<file path=xl/comments6.xml><?xml version="1.0" encoding="utf-8"?>
<comments xmlns="http://schemas.openxmlformats.org/spreadsheetml/2006/main">
  <authors>
    <author>Author</author>
  </authors>
  <commentList>
    <comment ref="E142" authorId="0">
      <text>
        <r>
          <rPr>
            <sz val="9"/>
            <rFont val="Tahoma"/>
            <family val="2"/>
          </rPr>
          <t>Amount of TP or asset reported in the balance sheet for which this measure was applied</t>
        </r>
      </text>
    </comment>
    <comment ref="F142" authorId="0">
      <text>
        <r>
          <rPr>
            <sz val="9"/>
            <rFont val="Tahoma"/>
            <family val="2"/>
          </rPr>
          <t>Same amount, without the effect of the measure</t>
        </r>
      </text>
    </comment>
    <comment ref="G142" authorId="0">
      <text>
        <r>
          <rPr>
            <sz val="9"/>
            <rFont val="Tahoma"/>
            <family val="2"/>
          </rPr>
          <t xml:space="preserve">
Positive means the measure has decreased the SCR. Impact on SCR + Impact on OF = Impact on surplus.</t>
        </r>
      </text>
    </comment>
    <comment ref="H142" authorId="0">
      <text>
        <r>
          <rPr>
            <sz val="9"/>
            <rFont val="Tahoma"/>
            <family val="2"/>
          </rPr>
          <t xml:space="preserve">
Positive means the measure has increased the own funds. Impact on SCR + Impact on OF = Impact on surplus.</t>
        </r>
      </text>
    </comment>
    <comment ref="B149" authorId="0">
      <text>
        <r>
          <rPr>
            <sz val="9"/>
            <rFont val="Tahoma"/>
            <family val="2"/>
          </rPr>
          <t xml:space="preserve">
To be filled if any LTG measure was used. This row is without double count of effects of. E.g. VA and Transitional.</t>
        </r>
      </text>
    </comment>
  </commentList>
</comments>
</file>

<file path=xl/comments9.xml><?xml version="1.0" encoding="utf-8"?>
<comments xmlns="http://schemas.openxmlformats.org/spreadsheetml/2006/main">
  <authors>
    <author>Author</author>
  </authors>
  <commentList>
    <comment ref="C133" authorId="0">
      <text>
        <r>
          <rPr>
            <sz val="9"/>
            <rFont val="Tahoma"/>
            <family val="2"/>
          </rPr>
          <t>Positive value means a loss (a decrease in the excess of assets over liabilities)</t>
        </r>
      </text>
    </comment>
    <comment ref="C146" authorId="0">
      <text>
        <r>
          <rPr>
            <sz val="9"/>
            <rFont val="Tahoma"/>
            <family val="2"/>
          </rPr>
          <t>Positive value means a loss (a decrease in the excess of assets over liabilities)</t>
        </r>
      </text>
    </comment>
  </commentList>
</comments>
</file>

<file path=xl/sharedStrings.xml><?xml version="1.0" encoding="utf-8"?>
<sst xmlns="http://schemas.openxmlformats.org/spreadsheetml/2006/main" count="16505" uniqueCount="2238">
  <si>
    <t>Balance sheet</t>
  </si>
  <si>
    <t>Solvency II value</t>
  </si>
  <si>
    <t>Assets</t>
  </si>
  <si>
    <t>Goodwill</t>
  </si>
  <si>
    <t>Deferred acquisition costs</t>
  </si>
  <si>
    <t>Intangible assets</t>
  </si>
  <si>
    <t>Deferred tax assets</t>
  </si>
  <si>
    <t>Pension benefit surplus</t>
  </si>
  <si>
    <t>Property, plant &amp; equipment held for own use</t>
  </si>
  <si>
    <t xml:space="preserve">Investments (other than assets held for index-linked and unit-linked funds) </t>
  </si>
  <si>
    <t>Property (other than for own use)</t>
  </si>
  <si>
    <t>Participations</t>
  </si>
  <si>
    <t>Equities</t>
  </si>
  <si>
    <t>Equities - listed</t>
  </si>
  <si>
    <t>Equities - unlisted</t>
  </si>
  <si>
    <t>Bonds</t>
  </si>
  <si>
    <t>Government Bonds</t>
  </si>
  <si>
    <t>Corporate Bonds</t>
  </si>
  <si>
    <t>Structured notes</t>
  </si>
  <si>
    <t>Collateralised securities</t>
  </si>
  <si>
    <t>Investment funds</t>
  </si>
  <si>
    <t>Equity funds</t>
  </si>
  <si>
    <t>Debt funds</t>
  </si>
  <si>
    <t>Money market funds</t>
  </si>
  <si>
    <t>Asset allocation funds</t>
  </si>
  <si>
    <t>Real estate funds</t>
  </si>
  <si>
    <t>Alternative funds</t>
  </si>
  <si>
    <t>Private equity funds</t>
  </si>
  <si>
    <t>Infrastructure funds</t>
  </si>
  <si>
    <t>Other</t>
  </si>
  <si>
    <t>Derivatives</t>
  </si>
  <si>
    <t>Deposits other than cash equivalents</t>
  </si>
  <si>
    <t>Other investments</t>
  </si>
  <si>
    <t>Assets held for index-linked and unit-linked funds</t>
  </si>
  <si>
    <t>Loans &amp; mortgages</t>
  </si>
  <si>
    <t>Loans &amp; mortgages to individuals</t>
  </si>
  <si>
    <t>Other loans &amp; mortgages</t>
  </si>
  <si>
    <t>Loans on policies</t>
  </si>
  <si>
    <t>Reinsurance recoverables from:</t>
  </si>
  <si>
    <t>Non-life and health similar to non-life</t>
  </si>
  <si>
    <t>Non-life excluding health</t>
  </si>
  <si>
    <t>Health similar to non-life</t>
  </si>
  <si>
    <t>Life and health similar to life, excluding health and index-linked and unit-linked</t>
  </si>
  <si>
    <t>Health similar to life</t>
  </si>
  <si>
    <t>Life excluding health and index-linked and unit-linked</t>
  </si>
  <si>
    <t>Life index-linked and unit-linked</t>
  </si>
  <si>
    <t>Deposits to cedants</t>
  </si>
  <si>
    <t>Insurance &amp; intermediaries receivables</t>
  </si>
  <si>
    <t>Reinsurance receivables</t>
  </si>
  <si>
    <t>Receivables (trade, not insurance)</t>
  </si>
  <si>
    <t>Own shares</t>
  </si>
  <si>
    <t>Amounts due in respect of own fund items or initial fund called up but not yet paid in</t>
  </si>
  <si>
    <t>Cash and cash equivalents</t>
  </si>
  <si>
    <t>Any other assets, not elsewhere shown</t>
  </si>
  <si>
    <t>Total assets</t>
  </si>
  <si>
    <t>Liabilities</t>
  </si>
  <si>
    <t>Technical provisions – non-life</t>
  </si>
  <si>
    <t>Technical provisions – non-life (excluding health)</t>
  </si>
  <si>
    <t>TP calculated as a whole</t>
  </si>
  <si>
    <t>Best Estimate</t>
  </si>
  <si>
    <t>Risk margin</t>
  </si>
  <si>
    <t>Technical provisions - health (similar to non-life)</t>
  </si>
  <si>
    <t>Technical provisions - life (excluding index-linked and unit-linked)</t>
  </si>
  <si>
    <t>Technical provisions - health (similar to life)</t>
  </si>
  <si>
    <t>Technical provisions – life (excluding health and index-linked and unit-linked)</t>
  </si>
  <si>
    <t>Technical provisions – index-linked and unit-linked</t>
  </si>
  <si>
    <t>Other technical provisions</t>
  </si>
  <si>
    <t>Contingent liabilities</t>
  </si>
  <si>
    <t>Provisions other than technical provisions</t>
  </si>
  <si>
    <t>Pension benefit obligations</t>
  </si>
  <si>
    <t>Deposits from reinsurers</t>
  </si>
  <si>
    <t>Deferred tax liabilities</t>
  </si>
  <si>
    <t>Debts owed to credit institutions</t>
  </si>
  <si>
    <t>Financial liabilities other than debts owed to credit institutions</t>
  </si>
  <si>
    <t>Insurance &amp; intermediaries payables</t>
  </si>
  <si>
    <t>Reinsurance payables</t>
  </si>
  <si>
    <t>Payables (trade, not insurance)</t>
  </si>
  <si>
    <t>Subordinated liabilities</t>
  </si>
  <si>
    <t>Subordinated liabilities not in BOF</t>
  </si>
  <si>
    <t>Subordinated liabilities in BOF</t>
  </si>
  <si>
    <t>Any other liabilities, not elsewhere shown</t>
  </si>
  <si>
    <t>Total liabilities</t>
  </si>
  <si>
    <t>Excess of assets over liabilities</t>
  </si>
  <si>
    <t>Statutory accounts value</t>
  </si>
  <si>
    <t>I</t>
  </si>
  <si>
    <t>Total</t>
  </si>
  <si>
    <t xml:space="preserve">Tier 1 - unrestricted </t>
  </si>
  <si>
    <t xml:space="preserve">Tier 1 - restricted </t>
  </si>
  <si>
    <t>Tier 2</t>
  </si>
  <si>
    <t>Tier 3</t>
  </si>
  <si>
    <t>Ordinary share capital (gross of own shares)</t>
  </si>
  <si>
    <t>Non-available called but not paid in ordinary share capital at group level</t>
  </si>
  <si>
    <t>Share premium account related to ordinary share capital</t>
  </si>
  <si>
    <t xml:space="preserve">Initial funds, members' contributions or the equivalent basic own - fund item for mutual and mutual-type undertakings </t>
  </si>
  <si>
    <t>Subordinated mutual member accounts</t>
  </si>
  <si>
    <t>Non-available subordinated mutual member accounts at group level</t>
  </si>
  <si>
    <t>Surplus funds</t>
  </si>
  <si>
    <t>Non-available surplus funds at group level</t>
  </si>
  <si>
    <t>Preference shares</t>
  </si>
  <si>
    <t>Non-available preference shares at group level</t>
  </si>
  <si>
    <t>Share premium account related to preference shares</t>
  </si>
  <si>
    <t>Non-available share premium account related to preference shares at group level</t>
  </si>
  <si>
    <t>Non-available subordinated liabilities at group level</t>
  </si>
  <si>
    <t>An amount equal to the value of net deferred tax assets</t>
  </si>
  <si>
    <t>The amount equal to the value of net deferred tax assets not available at the group level</t>
  </si>
  <si>
    <t xml:space="preserve">Other items approved by supervisory authority as basic own funds not specified above  </t>
  </si>
  <si>
    <t>Non-available own funds related to non-EEA entities, due to local restrictions: regulatory or otherwise,  at group level</t>
  </si>
  <si>
    <t>Non-available minority interests at group level</t>
  </si>
  <si>
    <t>Own funds from the financial statements that should not be represented by the reconciliation reserve and do not meet the criteria to be classified as Solvency II own funds</t>
  </si>
  <si>
    <t>Deductions not included in the reconciliation reserve</t>
  </si>
  <si>
    <t>Deductions for participations related credit institutions, investment firms and financial institutions (Level I Article 228)</t>
  </si>
  <si>
    <t>Deductions for participations where there is non-availability of information (Article 229)</t>
  </si>
  <si>
    <t>Deduction for participations when using D&amp;A or combination of methods (Article 233)</t>
  </si>
  <si>
    <t>Total of non-available own fund items</t>
  </si>
  <si>
    <t>Total deductions</t>
  </si>
  <si>
    <t>Total basic own funds after adjustments (group)</t>
  </si>
  <si>
    <t>Ancillary own funds</t>
  </si>
  <si>
    <t>Other ancillary own funds</t>
  </si>
  <si>
    <t>Total ancillary own funds (group)</t>
  </si>
  <si>
    <t>Investment firms and financial institutions</t>
  </si>
  <si>
    <t>Institutions for occupational retirement provision</t>
  </si>
  <si>
    <t>Non regulated entities carrying out financial activities</t>
  </si>
  <si>
    <t>Total own funds of other financial sectors</t>
  </si>
  <si>
    <t>Own funds aggregated when using the D&amp;A and combination of method</t>
  </si>
  <si>
    <t>Own funds of related undertakings when using the D&amp;A and a combination of method without IGT</t>
  </si>
  <si>
    <t>Total available own funds to meet the SCR (group) (excluding other financial sector's own funds)</t>
  </si>
  <si>
    <t>Total available own funds to meet the minimum group SCR (group)</t>
  </si>
  <si>
    <t>Total eligible own funds to meet the SCR</t>
  </si>
  <si>
    <t>Consolidated Group SCR</t>
  </si>
  <si>
    <t>Minimum consolidated Group SCR (Article 230)</t>
  </si>
  <si>
    <t>SCR for entities included with D&amp;A method</t>
  </si>
  <si>
    <t>Reconciliation reserve</t>
  </si>
  <si>
    <t>Own shares (included as assets on the balance sheet)</t>
  </si>
  <si>
    <t>Foreseeable dividends and distributions</t>
  </si>
  <si>
    <t xml:space="preserve">Other basic own fund items </t>
  </si>
  <si>
    <t>Restricted own fund items due to ring fencing</t>
  </si>
  <si>
    <t>Expected profits included in future premiums (EPIFP) - Life business</t>
  </si>
  <si>
    <t>Expected profits included in future premiums (EPIFP) - Non-life business</t>
  </si>
  <si>
    <t>Total EPIFP</t>
  </si>
  <si>
    <t>SCR</t>
  </si>
  <si>
    <t>MCR</t>
  </si>
  <si>
    <t>#</t>
  </si>
  <si>
    <t>Non-available at group level</t>
  </si>
  <si>
    <t>Net solvency capital requirement (including the loss-absorbing capacity of technical provisions)</t>
  </si>
  <si>
    <t>Gross solvency capital requirement (excluding the loss-absorbing capacity of technical provisions)</t>
  </si>
  <si>
    <t>Health underwriting risk</t>
  </si>
  <si>
    <t>Non-life underwriting risk</t>
  </si>
  <si>
    <t xml:space="preserve">Diversification </t>
  </si>
  <si>
    <t>Intangible asset risk</t>
  </si>
  <si>
    <t xml:space="preserve">Basic Solvency Capital Requirement </t>
  </si>
  <si>
    <t>Value</t>
  </si>
  <si>
    <t xml:space="preserve">Operational risk </t>
  </si>
  <si>
    <t>Loss-absorbing capacity of technical provisions</t>
  </si>
  <si>
    <t>Loss-absorbing capacity of deferred taxes</t>
  </si>
  <si>
    <t>Diversification between ring fenced funds and between ring fenced funds and remaining part</t>
  </si>
  <si>
    <t>Net Solvency Capital Requirements  calculated using  standard formula</t>
  </si>
  <si>
    <t>Net solvency capital requirement (including the loss absorbing capacity of technical provisions and/or deferred taxes when applicable)</t>
  </si>
  <si>
    <t>Diversification (between Standard Formula and Partial Internal Model components)</t>
  </si>
  <si>
    <t>Capital requirement for business operated in accordance with Art. 4 of Directive 2003/41/EC (transitional)</t>
  </si>
  <si>
    <t xml:space="preserve">Solvency capital requirement, excluding capital add-on </t>
  </si>
  <si>
    <t>The overall Solvency Capital Requirement</t>
  </si>
  <si>
    <t>Notional Solvency Capital Requirement for ring fenced funds other than capital requirement for business operated in accordance with Art. 4 of Directive 2003/41/EC (transitional)</t>
  </si>
  <si>
    <t>Notional Solvency Capital Requirement for the remaining part</t>
  </si>
  <si>
    <t xml:space="preserve">Gross future discretionary benefits </t>
  </si>
  <si>
    <t>Net future discretionary benefits</t>
  </si>
  <si>
    <t>Elements of the risks covered by partial internal model (Y/N)</t>
  </si>
  <si>
    <t xml:space="preserve">Market risk </t>
  </si>
  <si>
    <t>Counterparty default risk</t>
  </si>
  <si>
    <t>Life underwriting risk</t>
  </si>
  <si>
    <t>Credit institution &amp; investment firms and financial institutions</t>
  </si>
  <si>
    <t xml:space="preserve">Non regulated entities carrying out financial activities </t>
  </si>
  <si>
    <t>Solvency capital requirement floor (groups only)</t>
  </si>
  <si>
    <t>Unique number of component</t>
  </si>
  <si>
    <t xml:space="preserve">Modelling approach to calculation of loss absorbing capacity of technical provisions </t>
  </si>
  <si>
    <t>Modelling approach to calculation of loss absorbing capacity of deferred taxes</t>
  </si>
  <si>
    <t>Component Description</t>
  </si>
  <si>
    <t xml:space="preserve">Net solvency capital requirement (including the loss absorbing capacity of technical provisions and/or deferred taxes when applicable) </t>
  </si>
  <si>
    <t>Gross solvency capital requirement (excluding the loss-absorbing capacity of technical provisions and/or deferred taxes when applicable)</t>
  </si>
  <si>
    <t>Total undiversified components</t>
  </si>
  <si>
    <t>Diversification</t>
  </si>
  <si>
    <t>Loss absorbing capacity for deferred taxes</t>
  </si>
  <si>
    <t>Total (treated per components)</t>
  </si>
  <si>
    <t>Total (not treated per components)</t>
  </si>
  <si>
    <t>For information only:</t>
  </si>
  <si>
    <t>Total amount of Notional Solvency Capital Requirements for ring fenced funds (other than those related to business operated in accordance with Art. 4 of Directive 2003/41/EC (transitional))</t>
  </si>
  <si>
    <t>Total amount of Notional Solvency Capital Requirements for  remaining part</t>
  </si>
  <si>
    <t>Solvency Capital Requirement - Market risk</t>
  </si>
  <si>
    <t>Simplification Used</t>
  </si>
  <si>
    <t>Simplifications - spread risk - bonds and loans ? (Y/N)</t>
  </si>
  <si>
    <t>Captives simplifications - interest rate risk ?(Y/N)</t>
  </si>
  <si>
    <t>Captives simplifications - spread risk ?(Y/N)</t>
  </si>
  <si>
    <t>Captives simplifications - market concentration risk ?(Y/N)</t>
  </si>
  <si>
    <t>Market risk - basic information</t>
  </si>
  <si>
    <t>Initial absolute values before shock</t>
  </si>
  <si>
    <t>Absolute values after shock</t>
  </si>
  <si>
    <t>Liabilities (including the loss absorbing capacity of technical provisions)</t>
  </si>
  <si>
    <t>Liabilities (excluding the loss-absorbing capacity of technical provisions)</t>
  </si>
  <si>
    <t>Interest rate risk</t>
  </si>
  <si>
    <t>interest rate down shock</t>
  </si>
  <si>
    <t>interest rate up shock</t>
  </si>
  <si>
    <t>Equity risk</t>
  </si>
  <si>
    <t>type 1 equities</t>
  </si>
  <si>
    <t>type 1 equity</t>
  </si>
  <si>
    <t>strategic participations (type 1 equities)</t>
  </si>
  <si>
    <t>duration-based (type 1 equities)</t>
  </si>
  <si>
    <t>type 2 equities</t>
  </si>
  <si>
    <t>type 2 equity</t>
  </si>
  <si>
    <t>strategic participations (type 2 equities)</t>
  </si>
  <si>
    <t>duration-based (type 2 equities)</t>
  </si>
  <si>
    <t>Property risk</t>
  </si>
  <si>
    <t>Spread risk</t>
  </si>
  <si>
    <t>bonds and loans</t>
  </si>
  <si>
    <t>credit derivatives</t>
  </si>
  <si>
    <t>downward shock on credit derivatives</t>
  </si>
  <si>
    <t>upward shock on credit derivatives</t>
  </si>
  <si>
    <t>tradable securities or other financial instruments based on repackaged loans</t>
  </si>
  <si>
    <t>Market risk concentrations</t>
  </si>
  <si>
    <t>Currency risk</t>
  </si>
  <si>
    <t>Diversification within market risk module</t>
  </si>
  <si>
    <t>Total capital requirement for market risk</t>
  </si>
  <si>
    <t>Capital requirements of other financial sectors (Non-insurance capital requirements) (groups only):</t>
  </si>
  <si>
    <t>Non-controlled participations requirements (groups only):</t>
  </si>
  <si>
    <t xml:space="preserve">Solvency capital requirement calculated using full internal model </t>
  </si>
  <si>
    <t>Solvency Capital Requirement - Counterparty default risk</t>
  </si>
  <si>
    <t>Simplifications? (Y/N)</t>
  </si>
  <si>
    <t>Captives simplifications? (Y/N)</t>
  </si>
  <si>
    <t>Counterparty default risk - basic information</t>
  </si>
  <si>
    <t>Name of single name exposure</t>
  </si>
  <si>
    <t>Code of single name exposure</t>
  </si>
  <si>
    <t>Loss Given Default</t>
  </si>
  <si>
    <t>Probability of Default</t>
  </si>
  <si>
    <t>Type 1 exposures</t>
  </si>
  <si>
    <t>Single name exposure 1</t>
  </si>
  <si>
    <t>Single name exposure 2</t>
  </si>
  <si>
    <t>Single name exposure 3</t>
  </si>
  <si>
    <t>Single name exposure 4</t>
  </si>
  <si>
    <t>Single name exposure 5</t>
  </si>
  <si>
    <t>Single name exposure 6</t>
  </si>
  <si>
    <t>Single name exposure 7</t>
  </si>
  <si>
    <t>Single name exposure 8</t>
  </si>
  <si>
    <t>Single name exposure 9</t>
  </si>
  <si>
    <t>Single name exposure 10</t>
  </si>
  <si>
    <t>Type 2 exposures</t>
  </si>
  <si>
    <t>Receivables from Intermediaries due for more than 3 months</t>
  </si>
  <si>
    <t>All type 2 exposures other than receivables from Intermediaries due for more than 3 months</t>
  </si>
  <si>
    <t>Diversification within counterparty default risk  module</t>
  </si>
  <si>
    <t>Total capital requirement for counterparty default risk</t>
  </si>
  <si>
    <t>Solvency Capital Requirement - Life underwriting risk</t>
  </si>
  <si>
    <t>Simplifications - mortality risk ? (Y/N)</t>
  </si>
  <si>
    <t>Simplifications - longevity risk? (Y/N)</t>
  </si>
  <si>
    <t>Simplifications - disability-morbidity risk? (Y/N)</t>
  </si>
  <si>
    <t>Simplifications - lapse risk? (Y/N)</t>
  </si>
  <si>
    <t>Simplifications - life expense risk ? (Y/N)</t>
  </si>
  <si>
    <t>Simplifications - life catastrophe risk? (Y/N)</t>
  </si>
  <si>
    <t>Captives simplifications (Y/N)</t>
  </si>
  <si>
    <t>Life underwriting risk - basic information</t>
  </si>
  <si>
    <t xml:space="preserve">Assets </t>
  </si>
  <si>
    <t xml:space="preserve">Liabilities </t>
  </si>
  <si>
    <t>Mortality risk</t>
  </si>
  <si>
    <t>Longevity risk</t>
  </si>
  <si>
    <t>Disability-morbidity risk</t>
  </si>
  <si>
    <t>Lapse risk</t>
  </si>
  <si>
    <t xml:space="preserve">risk of increase in lapse rates </t>
  </si>
  <si>
    <t>risk of decrease in lapse rates</t>
  </si>
  <si>
    <t>mass lapse risk</t>
  </si>
  <si>
    <t>Life expense risk</t>
  </si>
  <si>
    <t>Revision risk</t>
  </si>
  <si>
    <t>Life catastrophe risk</t>
  </si>
  <si>
    <t>Diversification within life underwriting risk module</t>
  </si>
  <si>
    <t>Total capital requirement for life underwriting risk</t>
  </si>
  <si>
    <t>USP</t>
  </si>
  <si>
    <t>Solvency Capital Requirement - Health underwriting risk</t>
  </si>
  <si>
    <t>Simplifications - health mortality risk ? (Y/N)</t>
  </si>
  <si>
    <t>Simplifications - health longevity risk? (Y/N)</t>
  </si>
  <si>
    <t>Simplifications - health disability-morbidity risk? (Y/N)</t>
  </si>
  <si>
    <t>Simplifications - SLT  lapse risk? (Y/N)</t>
  </si>
  <si>
    <t>Simplifications - health expense risk ? (Y/N)</t>
  </si>
  <si>
    <t>SLT health underwriting risk - basic information</t>
  </si>
  <si>
    <t>Health mortality risk</t>
  </si>
  <si>
    <t>Health longevity risk</t>
  </si>
  <si>
    <t>Health disability-morbidity risk</t>
  </si>
  <si>
    <t>SLT health lapse risk</t>
  </si>
  <si>
    <t>risk of increase in lapse rates</t>
  </si>
  <si>
    <t>Health expense risk</t>
  </si>
  <si>
    <t>Health revision risk</t>
  </si>
  <si>
    <t>Diversification within SLT health underwriting risk</t>
  </si>
  <si>
    <t>Total capital requirement for SLT health underwriting risk</t>
  </si>
  <si>
    <t>Standard deviation for premium risk</t>
  </si>
  <si>
    <t>Standard deviation for reserve risk</t>
  </si>
  <si>
    <t>Volume measure for premium and reserve risk</t>
  </si>
  <si>
    <t>NSLT Health premium and reserve risk - basic information</t>
  </si>
  <si>
    <t>USP Standard Deviation</t>
  </si>
  <si>
    <t>USP Adjustment factor for non-proportional reinsurance</t>
  </si>
  <si>
    <r>
      <t>V</t>
    </r>
    <r>
      <rPr>
        <vertAlign val="subscript"/>
        <sz val="11"/>
        <rFont val="Calibri"/>
        <family val="2"/>
      </rPr>
      <t>prem</t>
    </r>
  </si>
  <si>
    <r>
      <t>V</t>
    </r>
    <r>
      <rPr>
        <vertAlign val="subscript"/>
        <sz val="11"/>
        <rFont val="Calibri"/>
        <family val="2"/>
      </rPr>
      <t>res</t>
    </r>
  </si>
  <si>
    <t xml:space="preserve">Geographical Diversification </t>
  </si>
  <si>
    <t>V</t>
  </si>
  <si>
    <t xml:space="preserve">Medical expenses insurance and proportional reinsurance </t>
  </si>
  <si>
    <t xml:space="preserve">Income protection insurance and proportional reinsurance </t>
  </si>
  <si>
    <t xml:space="preserve">Worker's compensation insurance and proportional reinsurance </t>
  </si>
  <si>
    <t>Non-proportional health reinsurance</t>
  </si>
  <si>
    <t>Total Volume measure</t>
  </si>
  <si>
    <t>Combined standard deviation</t>
  </si>
  <si>
    <t>Total NSLT health premium and reserve risk</t>
  </si>
  <si>
    <t>NSLT health lapse risk</t>
  </si>
  <si>
    <t>Diversification within NSLT health underwriting risk</t>
  </si>
  <si>
    <t>Total NSLT health underwriting risk</t>
  </si>
  <si>
    <t xml:space="preserve">Health catastrophe risk - basic information </t>
  </si>
  <si>
    <t>Net capital requirement (including the loss-absorbing capacity of technical provisions)</t>
  </si>
  <si>
    <t>Gross capital requirement (excluding the loss-absorbing capacity of technical provisions)</t>
  </si>
  <si>
    <t>Mass accident risk</t>
  </si>
  <si>
    <t>Accident concentration risk</t>
  </si>
  <si>
    <t>Pandemic risk</t>
  </si>
  <si>
    <t>Diversification within health catastrophe risk</t>
  </si>
  <si>
    <t>Total capital requirement for health catastrophe risk</t>
  </si>
  <si>
    <t>Total capital requirement for health underwriting risk (Net)</t>
  </si>
  <si>
    <t>Solvency Capital Requirement - Non-life underwriting risk</t>
  </si>
  <si>
    <t>Captives simplifications - premium and reserve risk (Y/N)</t>
  </si>
  <si>
    <t xml:space="preserve">Non-life underwriting risk </t>
  </si>
  <si>
    <t>Premium and reserve Risk - Basic information</t>
  </si>
  <si>
    <t xml:space="preserve">USP </t>
  </si>
  <si>
    <t>Motor vehicle liability</t>
  </si>
  <si>
    <t>Motor, other classes</t>
  </si>
  <si>
    <t>Marine, aviation, transport (MAT)</t>
  </si>
  <si>
    <t>Fire and other property damage</t>
  </si>
  <si>
    <t>Third-party liability</t>
  </si>
  <si>
    <t>Credit and suretyship</t>
  </si>
  <si>
    <t>Legal expenses</t>
  </si>
  <si>
    <t>Assistance</t>
  </si>
  <si>
    <t>Miscellaneous</t>
  </si>
  <si>
    <t>Non-proportional reinsurance - property</t>
  </si>
  <si>
    <t>Non-proportional reinsurance - casualty</t>
  </si>
  <si>
    <t>Non-proportional reinsurance - MAT</t>
  </si>
  <si>
    <t>Total  capital requirement for non-life premium and reserve risk</t>
  </si>
  <si>
    <t>Non-Life lapse risk</t>
  </si>
  <si>
    <t>Solvency capital requirement</t>
  </si>
  <si>
    <t>Non-life lapse risk</t>
  </si>
  <si>
    <t>Capital requirement for non-life catastrophe risk</t>
  </si>
  <si>
    <t>Diversification within non - life underwriting risk module</t>
  </si>
  <si>
    <t>Total capital requirement for non-life underwriting risk</t>
  </si>
  <si>
    <t>Solvency Capital Requirement - Operational risk</t>
  </si>
  <si>
    <t>Operational risk - basic information</t>
  </si>
  <si>
    <t>Capital requirement</t>
  </si>
  <si>
    <t>Life gross technical provisions (excluding risk margin)</t>
  </si>
  <si>
    <t>Life gross technical provisions unit-linked (excluding risk margin)</t>
  </si>
  <si>
    <t>Non-life gross technical provisions (excluding risk margin)</t>
  </si>
  <si>
    <r>
      <t>Capital requirement for operational risk based on technical provisions</t>
    </r>
  </si>
  <si>
    <t>Earned life gross premiums (previous 12 months)</t>
  </si>
  <si>
    <t>Earned life gross premiums unit-linked  (previous 12 months)</t>
  </si>
  <si>
    <t>Earned non-life gross premiums  (previous 12 months)</t>
  </si>
  <si>
    <r>
      <t>Earned life gross premiums</t>
    </r>
    <r>
      <rPr>
        <i/>
        <sz val="11"/>
        <rFont val="Calibri"/>
        <family val="2"/>
      </rPr>
      <t xml:space="preserve"> </t>
    </r>
    <r>
      <rPr>
        <sz val="11"/>
        <rFont val="Calibri"/>
        <family val="2"/>
      </rPr>
      <t xml:space="preserve"> (12 months prior to the previous 12 months)</t>
    </r>
  </si>
  <si>
    <t>Earned life gross premiums unit-linked (12 months prior to the previous 12 months)</t>
  </si>
  <si>
    <t>Earned non-life gross premiums  (12 months prior to the previous 12 months)</t>
  </si>
  <si>
    <t>Capital requirement for operational risk based on earned premiums</t>
  </si>
  <si>
    <t>Capital requirement for operational risk charge before capping</t>
  </si>
  <si>
    <t>Percentage of Basic Solvency Capital Requirement</t>
  </si>
  <si>
    <t>Capital requirement for operational risk charge after capping</t>
  </si>
  <si>
    <t>Expenses incurred in respect of unit linked business (previous 12 months)</t>
  </si>
  <si>
    <t>Total capital requirement for operational risk</t>
  </si>
  <si>
    <t/>
  </si>
  <si>
    <t>S.23.01</t>
  </si>
  <si>
    <t>S.25.01</t>
  </si>
  <si>
    <t>S.25.02</t>
  </si>
  <si>
    <t>S.25.03</t>
  </si>
  <si>
    <t>S.26.01</t>
  </si>
  <si>
    <t>S.26.02</t>
  </si>
  <si>
    <t>S.26.03</t>
  </si>
  <si>
    <t>S.26.04</t>
  </si>
  <si>
    <t>S.26.05</t>
  </si>
  <si>
    <t>S.26.06</t>
  </si>
  <si>
    <t>S.28.01</t>
  </si>
  <si>
    <t>S.28.02</t>
  </si>
  <si>
    <t>MCR components</t>
  </si>
  <si>
    <t>Linear formula component for non-life insurance and reinsurance obligations</t>
  </si>
  <si>
    <r>
      <t>MCR</t>
    </r>
    <r>
      <rPr>
        <vertAlign val="subscript"/>
        <sz val="11"/>
        <rFont val="Calibri"/>
        <family val="2"/>
      </rPr>
      <t>NL</t>
    </r>
    <r>
      <rPr>
        <sz val="11"/>
        <rFont val="Calibri"/>
        <family val="2"/>
      </rPr>
      <t xml:space="preserve"> Result</t>
    </r>
  </si>
  <si>
    <t>Background information</t>
  </si>
  <si>
    <t>Net (of reinsurance) best estimate provisions</t>
  </si>
  <si>
    <t>Net (of reinsurance) written premiums in the last 12 months</t>
  </si>
  <si>
    <t>Medical expenses</t>
  </si>
  <si>
    <t xml:space="preserve">Income protection insurance </t>
  </si>
  <si>
    <t xml:space="preserve">Workers' compensation insurance </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</si>
  <si>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</si>
  <si>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</si>
  <si>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</si>
  <si>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</si>
  <si>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</si>
  <si>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</si>
  <si>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</si>
  <si>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its proportional reinsurance</t>
  </si>
  <si>
    <t>Miscellaneous financial loss insurance and proportional reinsurance</t>
  </si>
  <si>
    <t>Non-proportional casualty reinsurance</t>
  </si>
  <si>
    <t xml:space="preserve">Non-proportional marine, aviation and transport reinsurance </t>
  </si>
  <si>
    <t>Non-proportional property reinsurance</t>
  </si>
  <si>
    <t>Linear formula component for life insurance and reinsurance obligations</t>
  </si>
  <si>
    <r>
      <t>MCR</t>
    </r>
    <r>
      <rPr>
        <vertAlign val="subscript"/>
        <sz val="11"/>
        <rFont val="Calibri"/>
        <family val="2"/>
      </rPr>
      <t>L</t>
    </r>
    <r>
      <rPr>
        <sz val="11"/>
        <rFont val="Calibri"/>
        <family val="2"/>
      </rPr>
      <t xml:space="preserve"> Result</t>
    </r>
  </si>
  <si>
    <t>Capital at risk</t>
  </si>
  <si>
    <t>Obligations with profit participation - guaranteed benefits</t>
  </si>
  <si>
    <t>Obligations with profit participation - future discretionary benefits</t>
  </si>
  <si>
    <t xml:space="preserve">Index-linked and unit-linked insurance  obligations </t>
  </si>
  <si>
    <t>Other life (re)insurance and health obligations</t>
  </si>
  <si>
    <t>Capital at risk for all life (re)insurance obligations</t>
  </si>
  <si>
    <t>Overall MCR calculation</t>
  </si>
  <si>
    <t>Linear MCR</t>
  </si>
  <si>
    <t>MCR cap</t>
  </si>
  <si>
    <t>MCR floor</t>
  </si>
  <si>
    <t>Combined MCR</t>
  </si>
  <si>
    <t>Absolute floor of the MCR</t>
  </si>
  <si>
    <t>Minimum Capital Requirement</t>
  </si>
  <si>
    <t>Non-life activities</t>
  </si>
  <si>
    <t>Life activities</t>
  </si>
  <si>
    <r>
      <t>MCR</t>
    </r>
    <r>
      <rPr>
        <vertAlign val="subscript"/>
        <sz val="11"/>
        <rFont val="Calibri"/>
        <family val="2"/>
      </rPr>
      <t xml:space="preserve">(NL, NL) </t>
    </r>
    <r>
      <rPr>
        <sz val="11"/>
        <rFont val="Calibri"/>
        <family val="2"/>
      </rPr>
      <t>Result</t>
    </r>
  </si>
  <si>
    <r>
      <t>MCR</t>
    </r>
    <r>
      <rPr>
        <vertAlign val="subscript"/>
        <sz val="11"/>
        <rFont val="Calibri"/>
        <family val="2"/>
      </rPr>
      <t>(NL, L)</t>
    </r>
    <r>
      <rPr>
        <sz val="11"/>
        <rFont val="Calibri"/>
        <family val="2"/>
      </rPr>
      <t>Result</t>
    </r>
  </si>
  <si>
    <t>Linear formula component for non-life insurance or reinsurance obligations</t>
  </si>
  <si>
    <t xml:space="preserve">Medical expense insurance and proportional reinsurance </t>
  </si>
  <si>
    <t xml:space="preserve">Workers' compensation insurance and proportional reinsurance </t>
  </si>
  <si>
    <r>
      <t>MCR</t>
    </r>
    <r>
      <rPr>
        <vertAlign val="subscript"/>
        <sz val="11"/>
        <rFont val="Calibri"/>
        <family val="2"/>
      </rPr>
      <t xml:space="preserve">(L, NL) </t>
    </r>
    <r>
      <rPr>
        <sz val="11"/>
        <rFont val="Calibri"/>
        <family val="2"/>
      </rPr>
      <t>Result</t>
    </r>
  </si>
  <si>
    <r>
      <t>MCR</t>
    </r>
    <r>
      <rPr>
        <vertAlign val="subscript"/>
        <sz val="11"/>
        <rFont val="Calibri"/>
        <family val="2"/>
      </rPr>
      <t xml:space="preserve">(L, L) </t>
    </r>
    <r>
      <rPr>
        <sz val="11"/>
        <rFont val="Calibri"/>
        <family val="2"/>
      </rPr>
      <t>Result</t>
    </r>
  </si>
  <si>
    <t>Linear formula component for life insurance or reinsurance obligations</t>
  </si>
  <si>
    <t>Net (of reinsurance) capital at risk</t>
  </si>
  <si>
    <t xml:space="preserve">Index-linked and unit-linked obligations </t>
  </si>
  <si>
    <t>Other life (re)insurance obligations</t>
  </si>
  <si>
    <t>Notional non-life and life MCR calculation</t>
  </si>
  <si>
    <t>Notional linear MCR</t>
  </si>
  <si>
    <t>Notional SCR with add-on (annual or latest calculation)</t>
  </si>
  <si>
    <t>Notional MCR cap</t>
  </si>
  <si>
    <t>Notional MCR floor</t>
  </si>
  <si>
    <t>Notional Combined MCR</t>
  </si>
  <si>
    <t>Absolute floor of the notional MCR</t>
  </si>
  <si>
    <t xml:space="preserve">Notional MCR </t>
  </si>
  <si>
    <t>Other life insurance</t>
  </si>
  <si>
    <t>Technical provisions - total</t>
  </si>
  <si>
    <t>Technical provisions minus recoverables from reinsurance and SPV - total</t>
  </si>
  <si>
    <t>Best Estimate of products with a surrender option</t>
  </si>
  <si>
    <t>Cash out-flows</t>
  </si>
  <si>
    <t>Future expenses and other cash out-flows</t>
  </si>
  <si>
    <t>Cash in-flows</t>
  </si>
  <si>
    <t>Future premiums</t>
  </si>
  <si>
    <t>Other cash in-flows</t>
  </si>
  <si>
    <t>Year (projection of undiscounted expected cash-flows)</t>
  </si>
  <si>
    <t>Index linked and unit-linked insurance</t>
  </si>
  <si>
    <t>Health insurance</t>
  </si>
  <si>
    <t>Future Benefits</t>
  </si>
  <si>
    <t>Transitional on RFR</t>
  </si>
  <si>
    <t>Transitional on TP</t>
  </si>
  <si>
    <t>Participating entity information</t>
  </si>
  <si>
    <t>A) Core module market stress scenarios</t>
  </si>
  <si>
    <t>B) Core module single factor insurance stresses</t>
  </si>
  <si>
    <t>Own funds</t>
  </si>
  <si>
    <t>Single factor insurance stresses</t>
  </si>
  <si>
    <t>S.02.01</t>
  </si>
  <si>
    <t>§ 68</t>
  </si>
  <si>
    <t>§ 62</t>
  </si>
  <si>
    <t>Comprehensive scenario 1</t>
  </si>
  <si>
    <t>Comprehensive scenario 2</t>
  </si>
  <si>
    <t>Sheet</t>
  </si>
  <si>
    <t xml:space="preserve">% Change </t>
  </si>
  <si>
    <t xml:space="preserve">Reinsurance recoveries </t>
  </si>
  <si>
    <t>Reinsurer</t>
  </si>
  <si>
    <t>Reinsurer Name</t>
  </si>
  <si>
    <t>Probability of Occurrence</t>
  </si>
  <si>
    <t>Probability</t>
  </si>
  <si>
    <t>Validation Description</t>
  </si>
  <si>
    <t>Review Area</t>
  </si>
  <si>
    <t>1. Data</t>
  </si>
  <si>
    <t>2. Methodology &amp; Process</t>
  </si>
  <si>
    <t>3. Assumptions</t>
  </si>
  <si>
    <t>Content</t>
  </si>
  <si>
    <t>Total eligible own funds to meet the minimum group SCR (group)</t>
  </si>
  <si>
    <t>Future Benefits (Discretionary part)</t>
  </si>
  <si>
    <t>Future Benefits (Fixed guarantees part)</t>
  </si>
  <si>
    <t>61 &amp; after</t>
  </si>
  <si>
    <t>Solvency Capital Requirement - Standard Formula</t>
  </si>
  <si>
    <t>Information required on the before stress situation</t>
  </si>
  <si>
    <t>(Optional) Solvency capital requirement under partial internal modelling</t>
  </si>
  <si>
    <t>(Optional) Solvency capital requirement under full internal modelling</t>
  </si>
  <si>
    <t>LTG measures</t>
  </si>
  <si>
    <t>Matching Adjustment</t>
  </si>
  <si>
    <t>Used  ?</t>
  </si>
  <si>
    <t>Impact on SCR</t>
  </si>
  <si>
    <t>Impact on OF</t>
  </si>
  <si>
    <t>Transitional on equity</t>
  </si>
  <si>
    <t>Amount without measure</t>
  </si>
  <si>
    <t>Transitional on own funds</t>
  </si>
  <si>
    <t>II</t>
  </si>
  <si>
    <t>III</t>
  </si>
  <si>
    <t>III. Provision deficiency test (non-life)</t>
  </si>
  <si>
    <t>Total non-life obligation before stress</t>
  </si>
  <si>
    <t>of-which concerned by the stress</t>
  </si>
  <si>
    <t>before stress situation</t>
  </si>
  <si>
    <t>IV. Life insurance stresses</t>
  </si>
  <si>
    <t>IV.A Longevity stress</t>
  </si>
  <si>
    <t>IV.B Mortality stress</t>
  </si>
  <si>
    <t>IV.C Lapse stress</t>
  </si>
  <si>
    <t>Liquid overnight assets</t>
  </si>
  <si>
    <t>-</t>
  </si>
  <si>
    <t>Corporate bonds</t>
  </si>
  <si>
    <t>Government bonds</t>
  </si>
  <si>
    <t>Collateralized securities</t>
  </si>
  <si>
    <t>Other (unrated) fixed income</t>
  </si>
  <si>
    <t>Loan and Mortgage</t>
  </si>
  <si>
    <t>Other assets</t>
  </si>
  <si>
    <t>Value at end 2013</t>
  </si>
  <si>
    <t>Thousands</t>
  </si>
  <si>
    <t>Yes</t>
  </si>
  <si>
    <t>Life</t>
  </si>
  <si>
    <t>Millions</t>
  </si>
  <si>
    <t>No</t>
  </si>
  <si>
    <t>Non-Life</t>
  </si>
  <si>
    <t>Composite</t>
  </si>
  <si>
    <t>Participant information</t>
  </si>
  <si>
    <t>Reinsurance</t>
  </si>
  <si>
    <t>Participant</t>
  </si>
  <si>
    <t>Captive</t>
  </si>
  <si>
    <t>Participant shortname (abbreviation to be used in excel columns headers)</t>
  </si>
  <si>
    <t>Legal form of the participant</t>
  </si>
  <si>
    <t>Is this legal form a Mutual one ?</t>
  </si>
  <si>
    <t>_IsMutual</t>
  </si>
  <si>
    <t>Date of submission</t>
  </si>
  <si>
    <t>Reporting basis</t>
  </si>
  <si>
    <t>_IsComposite ?</t>
  </si>
  <si>
    <t>_hasCurrentRFF</t>
  </si>
  <si>
    <t>Reporting includes internal model information ?</t>
  </si>
  <si>
    <t>_WithIMInformation ?</t>
  </si>
  <si>
    <t>Reporting reference year</t>
  </si>
  <si>
    <t>Reporting currency used</t>
  </si>
  <si>
    <t>Factor to k€</t>
  </si>
  <si>
    <t>UnitConv</t>
  </si>
  <si>
    <t>Reporting unit used</t>
  </si>
  <si>
    <t>ISO4217</t>
  </si>
  <si>
    <t>Country</t>
  </si>
  <si>
    <t>Units per EUR</t>
  </si>
  <si>
    <t>EUR per Unit</t>
  </si>
  <si>
    <t>Currency</t>
  </si>
  <si>
    <t>EEA countries</t>
  </si>
  <si>
    <t>ISO3166</t>
  </si>
  <si>
    <t>Country of incorporation</t>
  </si>
  <si>
    <t>First level EEA Supervisor</t>
  </si>
  <si>
    <t>Austria</t>
  </si>
  <si>
    <t>AED</t>
  </si>
  <si>
    <t>United Arab Emirates Dirhams</t>
  </si>
  <si>
    <t>United Arab Emirates</t>
  </si>
  <si>
    <t>Euro</t>
  </si>
  <si>
    <t>EUR</t>
  </si>
  <si>
    <t>EEA</t>
  </si>
  <si>
    <t>AT</t>
  </si>
  <si>
    <t>Local registration number</t>
  </si>
  <si>
    <t>AFN</t>
  </si>
  <si>
    <t>Afghanistan Afghanis</t>
  </si>
  <si>
    <t>Afghanistan</t>
  </si>
  <si>
    <t>Belgium</t>
  </si>
  <si>
    <t>BE</t>
  </si>
  <si>
    <t>ALL</t>
  </si>
  <si>
    <t>Albania Leke</t>
  </si>
  <si>
    <t>Albania</t>
  </si>
  <si>
    <t>Bulgaria</t>
  </si>
  <si>
    <t>Bulgaria Leva</t>
  </si>
  <si>
    <t>BGN</t>
  </si>
  <si>
    <t>BG</t>
  </si>
  <si>
    <t>Contact information</t>
  </si>
  <si>
    <t>ARS</t>
  </si>
  <si>
    <t>Argentina Pesos</t>
  </si>
  <si>
    <t>Argentina</t>
  </si>
  <si>
    <t>Cyprus</t>
  </si>
  <si>
    <t>CY</t>
  </si>
  <si>
    <t>AUD</t>
  </si>
  <si>
    <t>Australia Dollars</t>
  </si>
  <si>
    <t>Australia</t>
  </si>
  <si>
    <t>Czech Republic</t>
  </si>
  <si>
    <t>Czech Republic Koruny</t>
  </si>
  <si>
    <t>CZK</t>
  </si>
  <si>
    <t>CZ</t>
  </si>
  <si>
    <t>Position/Title</t>
  </si>
  <si>
    <t>BBD</t>
  </si>
  <si>
    <t>Barbados Dollars</t>
  </si>
  <si>
    <t>Barbados</t>
  </si>
  <si>
    <t>Denmark</t>
  </si>
  <si>
    <t>Denmark Kroner</t>
  </si>
  <si>
    <t>DKK</t>
  </si>
  <si>
    <t>DK</t>
  </si>
  <si>
    <t>Phone number</t>
  </si>
  <si>
    <t>BDT</t>
  </si>
  <si>
    <t>Bangladesh Taka</t>
  </si>
  <si>
    <t>Bangladesh</t>
  </si>
  <si>
    <t>Estonia</t>
  </si>
  <si>
    <t>EE</t>
  </si>
  <si>
    <t>e-mail address</t>
  </si>
  <si>
    <t>Finland</t>
  </si>
  <si>
    <t>FI</t>
  </si>
  <si>
    <t>BHD</t>
  </si>
  <si>
    <t>Bahrain Dinars</t>
  </si>
  <si>
    <t>Bahrain</t>
  </si>
  <si>
    <t>France</t>
  </si>
  <si>
    <t>FR</t>
  </si>
  <si>
    <t>BMD</t>
  </si>
  <si>
    <t>Bermuda Dollars</t>
  </si>
  <si>
    <t>Bermuda</t>
  </si>
  <si>
    <t>Germany</t>
  </si>
  <si>
    <t>DE</t>
  </si>
  <si>
    <t>BRL</t>
  </si>
  <si>
    <t>Brazil Reais</t>
  </si>
  <si>
    <t>Brazil</t>
  </si>
  <si>
    <t>Greece</t>
  </si>
  <si>
    <t>GR</t>
  </si>
  <si>
    <t>BSD</t>
  </si>
  <si>
    <t>Bahamas Dollars</t>
  </si>
  <si>
    <t>Bahamas, The</t>
  </si>
  <si>
    <t>Hungary</t>
  </si>
  <si>
    <t>Hungary Forint</t>
  </si>
  <si>
    <t>HUF</t>
  </si>
  <si>
    <t>HU</t>
  </si>
  <si>
    <t>CAD</t>
  </si>
  <si>
    <t>Canada Dollars</t>
  </si>
  <si>
    <t>Canada</t>
  </si>
  <si>
    <t>Iceland</t>
  </si>
  <si>
    <t>Iceland Kronur</t>
  </si>
  <si>
    <t>ISK</t>
  </si>
  <si>
    <t>IS</t>
  </si>
  <si>
    <t>CHF</t>
  </si>
  <si>
    <t>Switzerland Francs</t>
  </si>
  <si>
    <t>Liechtenstein</t>
  </si>
  <si>
    <t xml:space="preserve">Ireland, Republic of </t>
  </si>
  <si>
    <t>IE</t>
  </si>
  <si>
    <t>CLP</t>
  </si>
  <si>
    <t>Chile Pesos</t>
  </si>
  <si>
    <t>Chile</t>
  </si>
  <si>
    <t>Italy</t>
  </si>
  <si>
    <t>IT</t>
  </si>
  <si>
    <t>CNY</t>
  </si>
  <si>
    <t>China Yuan Renminbi</t>
  </si>
  <si>
    <t>China, People's Republic of</t>
  </si>
  <si>
    <t>Latvia</t>
  </si>
  <si>
    <t>Latvia Lats</t>
  </si>
  <si>
    <t>LVL</t>
  </si>
  <si>
    <t>LV</t>
  </si>
  <si>
    <t>COP</t>
  </si>
  <si>
    <t>Colombia Pesos</t>
  </si>
  <si>
    <t>Colombia</t>
  </si>
  <si>
    <t>LI</t>
  </si>
  <si>
    <t>CRC</t>
  </si>
  <si>
    <t>Costa Rica Colones</t>
  </si>
  <si>
    <t>Costa Rica</t>
  </si>
  <si>
    <t>Lithuania</t>
  </si>
  <si>
    <t>Lithuania LItas</t>
  </si>
  <si>
    <t>LTL</t>
  </si>
  <si>
    <t>LT</t>
  </si>
  <si>
    <t>Luxembourg</t>
  </si>
  <si>
    <t>LU</t>
  </si>
  <si>
    <t>Malta</t>
  </si>
  <si>
    <t>MT</t>
  </si>
  <si>
    <t>DOP</t>
  </si>
  <si>
    <t>Dominican Republic Pesos</t>
  </si>
  <si>
    <t>Dominican Republic</t>
  </si>
  <si>
    <t>Netherlands</t>
  </si>
  <si>
    <t>NL</t>
  </si>
  <si>
    <t>DZD</t>
  </si>
  <si>
    <t>Algeria Dinars</t>
  </si>
  <si>
    <t>Algeria</t>
  </si>
  <si>
    <t>Norway</t>
  </si>
  <si>
    <t>Norway Kroner</t>
  </si>
  <si>
    <t>NOK</t>
  </si>
  <si>
    <t>NO</t>
  </si>
  <si>
    <t>EGP</t>
  </si>
  <si>
    <t>Egypt Pounds</t>
  </si>
  <si>
    <t>Egypt</t>
  </si>
  <si>
    <t>Poland</t>
  </si>
  <si>
    <t>Poland Zlotych</t>
  </si>
  <si>
    <t>PLN</t>
  </si>
  <si>
    <t>PL</t>
  </si>
  <si>
    <t>European Monetary Union</t>
  </si>
  <si>
    <t>Portugal</t>
  </si>
  <si>
    <t>PT</t>
  </si>
  <si>
    <t>FJD</t>
  </si>
  <si>
    <t>Fiji Dollars</t>
  </si>
  <si>
    <t>Fiji</t>
  </si>
  <si>
    <t>Romania</t>
  </si>
  <si>
    <t>Romania New Lei</t>
  </si>
  <si>
    <t>RON</t>
  </si>
  <si>
    <t>RO</t>
  </si>
  <si>
    <t>GBP</t>
  </si>
  <si>
    <t>United Kingdom Pounds</t>
  </si>
  <si>
    <t>United Kingdom</t>
  </si>
  <si>
    <t>Slovakia</t>
  </si>
  <si>
    <t>SK</t>
  </si>
  <si>
    <t>HKD</t>
  </si>
  <si>
    <t>Hong Kong Dollars</t>
  </si>
  <si>
    <t>Hong Kong</t>
  </si>
  <si>
    <t>Slovenia</t>
  </si>
  <si>
    <t>SI</t>
  </si>
  <si>
    <t>HRK</t>
  </si>
  <si>
    <t>Croatia Kuna</t>
  </si>
  <si>
    <t>Croatia</t>
  </si>
  <si>
    <t>Spain</t>
  </si>
  <si>
    <t>ES</t>
  </si>
  <si>
    <t>Sweden</t>
  </si>
  <si>
    <t>Sweden Kronor</t>
  </si>
  <si>
    <t>SEK</t>
  </si>
  <si>
    <t>SE</t>
  </si>
  <si>
    <t>IDR</t>
  </si>
  <si>
    <t>Indonesia Rupiahs</t>
  </si>
  <si>
    <t>Indonesia</t>
  </si>
  <si>
    <t>GB</t>
  </si>
  <si>
    <t>ILS</t>
  </si>
  <si>
    <t>Israel New Shekels</t>
  </si>
  <si>
    <t>Israel</t>
  </si>
  <si>
    <t>Non EEA</t>
  </si>
  <si>
    <t>INR</t>
  </si>
  <si>
    <t>India Rupees</t>
  </si>
  <si>
    <t>India</t>
  </si>
  <si>
    <t>IQD</t>
  </si>
  <si>
    <t>Iraq Dinars</t>
  </si>
  <si>
    <t>Iraq</t>
  </si>
  <si>
    <t>IRR</t>
  </si>
  <si>
    <t>Iran Rials</t>
  </si>
  <si>
    <t>Iran</t>
  </si>
  <si>
    <t>JMD</t>
  </si>
  <si>
    <t>Jamaica Dollars</t>
  </si>
  <si>
    <t>Jamaica</t>
  </si>
  <si>
    <t>JOD</t>
  </si>
  <si>
    <t>Jordan Dinars</t>
  </si>
  <si>
    <t>Jordan</t>
  </si>
  <si>
    <t>JPY</t>
  </si>
  <si>
    <t>Japan Yen</t>
  </si>
  <si>
    <t>Japan</t>
  </si>
  <si>
    <t>KES</t>
  </si>
  <si>
    <t>Kenya Shillings</t>
  </si>
  <si>
    <t>Kenya</t>
  </si>
  <si>
    <t>KRW</t>
  </si>
  <si>
    <t>South Korea Won</t>
  </si>
  <si>
    <t>Korea, South</t>
  </si>
  <si>
    <t>KWD</t>
  </si>
  <si>
    <t>Kuwait Dinars</t>
  </si>
  <si>
    <t>Kuwait</t>
  </si>
  <si>
    <t>LBP</t>
  </si>
  <si>
    <t>Lebanon Pounds</t>
  </si>
  <si>
    <t>Lebanon</t>
  </si>
  <si>
    <t>LKR</t>
  </si>
  <si>
    <t>Sri Lanka Rupees</t>
  </si>
  <si>
    <t>Sri Lanka</t>
  </si>
  <si>
    <t>MAD</t>
  </si>
  <si>
    <t>Morocco Dirhams</t>
  </si>
  <si>
    <t>Morocco</t>
  </si>
  <si>
    <t>MUR</t>
  </si>
  <si>
    <t>Mauritius Rupees</t>
  </si>
  <si>
    <t>Mauritius</t>
  </si>
  <si>
    <t>MXN</t>
  </si>
  <si>
    <t>Mexico Pesos</t>
  </si>
  <si>
    <t>Mexico</t>
  </si>
  <si>
    <t>MYR</t>
  </si>
  <si>
    <t>Malaysia Ringgits</t>
  </si>
  <si>
    <t>Malaysia</t>
  </si>
  <si>
    <t>NZD</t>
  </si>
  <si>
    <t>New Zealand Dollars</t>
  </si>
  <si>
    <t>New Zealand</t>
  </si>
  <si>
    <t>OMR</t>
  </si>
  <si>
    <t>Oman Rials</t>
  </si>
  <si>
    <t>Oman</t>
  </si>
  <si>
    <t>PEN</t>
  </si>
  <si>
    <t>Peru Nuevos Soles</t>
  </si>
  <si>
    <t>Peru</t>
  </si>
  <si>
    <t>PHP</t>
  </si>
  <si>
    <t>Philippines Pesos</t>
  </si>
  <si>
    <t>Philippines</t>
  </si>
  <si>
    <t>PKR</t>
  </si>
  <si>
    <t>Pakistan Rupees</t>
  </si>
  <si>
    <t>Pakistan</t>
  </si>
  <si>
    <t>QAR</t>
  </si>
  <si>
    <t>Qatar Riyals</t>
  </si>
  <si>
    <t>Qatar</t>
  </si>
  <si>
    <t>RUB</t>
  </si>
  <si>
    <t>Russia Rubles</t>
  </si>
  <si>
    <t>Russia</t>
  </si>
  <si>
    <t>SAR</t>
  </si>
  <si>
    <t>Saudi Arabia Riyals</t>
  </si>
  <si>
    <t>Saudi Arabia</t>
  </si>
  <si>
    <t>SDG</t>
  </si>
  <si>
    <t>Sudan Pounds</t>
  </si>
  <si>
    <t>Sudan</t>
  </si>
  <si>
    <t>SGD</t>
  </si>
  <si>
    <t>Singapore Dollars</t>
  </si>
  <si>
    <t>Singapore</t>
  </si>
  <si>
    <t>THB</t>
  </si>
  <si>
    <t>Thailand Baht</t>
  </si>
  <si>
    <t>Thailand</t>
  </si>
  <si>
    <t>TND</t>
  </si>
  <si>
    <t>Tunisia Dinars</t>
  </si>
  <si>
    <t>Tunisia</t>
  </si>
  <si>
    <t>TRY</t>
  </si>
  <si>
    <t>Turkey Lira</t>
  </si>
  <si>
    <t>Turkey</t>
  </si>
  <si>
    <t>TTD</t>
  </si>
  <si>
    <t>Trinidad and Tobago Dollars</t>
  </si>
  <si>
    <t>Trinidad and Tobago</t>
  </si>
  <si>
    <t>TWD</t>
  </si>
  <si>
    <t>Taiwan New Dollars</t>
  </si>
  <si>
    <t>Taiwan</t>
  </si>
  <si>
    <t>USD</t>
  </si>
  <si>
    <t>United States Dollars</t>
  </si>
  <si>
    <t>United States of America</t>
  </si>
  <si>
    <t>VEF</t>
  </si>
  <si>
    <t>Venezuela Bolivares Fuertes</t>
  </si>
  <si>
    <t>Venezuela</t>
  </si>
  <si>
    <t>VND</t>
  </si>
  <si>
    <t>Vietnam Dong</t>
  </si>
  <si>
    <t>Vietnam</t>
  </si>
  <si>
    <t>ZAR</t>
  </si>
  <si>
    <t>South Africa Rand</t>
  </si>
  <si>
    <t>South Africa</t>
  </si>
  <si>
    <t>ZMK</t>
  </si>
  <si>
    <t>Zambia Kwacha</t>
  </si>
  <si>
    <t>Zambia</t>
  </si>
  <si>
    <t>Switzerland</t>
  </si>
  <si>
    <t>HR</t>
  </si>
  <si>
    <t>GoTo</t>
  </si>
  <si>
    <t>1. Participant information</t>
  </si>
  <si>
    <t>This sheet</t>
  </si>
  <si>
    <t>Explanations on the structure and content of this spreadsheet</t>
  </si>
  <si>
    <t>P.Index</t>
  </si>
  <si>
    <t>P.Readme</t>
  </si>
  <si>
    <t>2. Information on the end 2013 before stress situation</t>
  </si>
  <si>
    <t>BS</t>
  </si>
  <si>
    <t>BS+</t>
  </si>
  <si>
    <t>Additional information on end 2013 situation</t>
  </si>
  <si>
    <t>Individual</t>
  </si>
  <si>
    <t>Group</t>
  </si>
  <si>
    <t>Name of a contact point for stress test purposes</t>
  </si>
  <si>
    <t>Solvency II balance sheet and capital requirements</t>
  </si>
  <si>
    <t>&lt;ring fenced fund 1&gt;</t>
  </si>
  <si>
    <t>&lt;ring fenced fund 2&gt;</t>
  </si>
  <si>
    <t>&lt;ring fenced fund 3&gt;</t>
  </si>
  <si>
    <t>&lt;ring fenced fund 4&gt;</t>
  </si>
  <si>
    <t>&lt;ring fenced fund 5&gt;</t>
  </si>
  <si>
    <t>&lt;ring fenced fund 6&gt;</t>
  </si>
  <si>
    <t>&lt;ring fenced fund 7&gt;</t>
  </si>
  <si>
    <t>&lt;ring fenced fund 8&gt;</t>
  </si>
  <si>
    <t>&lt;ring fenced fund 9&gt;</t>
  </si>
  <si>
    <t>Total ring fenced liabilities (gross TP)</t>
  </si>
  <si>
    <t>Number of ring fenced funds</t>
  </si>
  <si>
    <t>Amounts at market value</t>
  </si>
  <si>
    <t>Country of issue</t>
  </si>
  <si>
    <t>Currency of</t>
  </si>
  <si>
    <t>Sovereign</t>
  </si>
  <si>
    <t>the country</t>
  </si>
  <si>
    <t>denomination</t>
  </si>
  <si>
    <t>Central banks and governments</t>
  </si>
  <si>
    <t>Others exposures</t>
  </si>
  <si>
    <r>
      <t xml:space="preserve">EEA countries 
</t>
    </r>
    <r>
      <rPr>
        <sz val="11"/>
        <color theme="1"/>
        <rFont val="Calibri"/>
        <family val="2"/>
      </rPr>
      <t>(bonds denominated in the currency of the country of issue)</t>
    </r>
  </si>
  <si>
    <r>
      <t xml:space="preserve">EEA countries 
</t>
    </r>
    <r>
      <rPr>
        <sz val="11"/>
        <color theme="1"/>
        <rFont val="Calibri"/>
        <family val="2"/>
      </rPr>
      <t>(bonds denominated in other currency than the currency of the country of issue)</t>
    </r>
  </si>
  <si>
    <t>Non-EEA countries</t>
  </si>
  <si>
    <t>Other countries</t>
  </si>
  <si>
    <t>TOTAL</t>
  </si>
  <si>
    <t>Scope: Whole portfolio, excluding assets owned for unit-linked/index linked</t>
  </si>
  <si>
    <t>Credit quality step</t>
  </si>
  <si>
    <t>0
(AAA)</t>
  </si>
  <si>
    <t>1
(AA)</t>
  </si>
  <si>
    <t>2
(A)</t>
  </si>
  <si>
    <t>3
(BBB)</t>
  </si>
  <si>
    <t>4
(BB)</t>
  </si>
  <si>
    <t>5 or 6
(&lt; BB)</t>
  </si>
  <si>
    <t>Corporate bonds, non-financials</t>
  </si>
  <si>
    <t>3. Core stress test scenarios using the end 2013 financial position as the starting point</t>
  </si>
  <si>
    <t>Ring fenced funds information
(net risks, notional SCR and OF restrictions)</t>
  </si>
  <si>
    <t>Market
risk</t>
  </si>
  <si>
    <t>Life underw. risk</t>
  </si>
  <si>
    <t>Health risk</t>
  </si>
  <si>
    <t>Non-Life underw. risk</t>
  </si>
  <si>
    <t>Operational risk</t>
  </si>
  <si>
    <t>Notional SCR</t>
  </si>
  <si>
    <t>Own funds restriction</t>
  </si>
  <si>
    <t>All others RFF (sum)</t>
  </si>
  <si>
    <t>Year end used (adjust if not december 31 of 2013)</t>
  </si>
  <si>
    <t>Scope of submission</t>
  </si>
  <si>
    <t>Core</t>
  </si>
  <si>
    <t>[Individual reporting only] Authorized as a composite undertaking ?</t>
  </si>
  <si>
    <t>[Individual reporting only] Type of reported insurance data</t>
  </si>
  <si>
    <t>UYU</t>
  </si>
  <si>
    <t>ZMW</t>
  </si>
  <si>
    <t>ZWD</t>
  </si>
  <si>
    <t>Corporate bonds, financials, covered</t>
  </si>
  <si>
    <t>Corporate bonds, financials, others</t>
  </si>
  <si>
    <t>Basic own funds</t>
  </si>
  <si>
    <t>[Solo] Minimum Capital Requirement (except for composite undertakings)</t>
  </si>
  <si>
    <t>[Solo] Minimum capital Requirement - Composite undertakings</t>
  </si>
  <si>
    <t>Bond portfolio</t>
  </si>
  <si>
    <t>Credit quality</t>
  </si>
  <si>
    <t>Usage of long term guarantees measures</t>
  </si>
  <si>
    <t>Structure of property exposures</t>
  </si>
  <si>
    <t>I.1</t>
  </si>
  <si>
    <t>I.2</t>
  </si>
  <si>
    <t>IV</t>
  </si>
  <si>
    <t>Exposure to commercial property</t>
  </si>
  <si>
    <t>Exposure to residential property</t>
  </si>
  <si>
    <t>Located in</t>
  </si>
  <si>
    <t>Non-EEA</t>
  </si>
  <si>
    <t>N/A</t>
  </si>
  <si>
    <t>[If relevant] Risk margin under internal modelling</t>
  </si>
  <si>
    <t>None</t>
  </si>
  <si>
    <t>Partial</t>
  </si>
  <si>
    <t>Full</t>
  </si>
  <si>
    <t>Risk margin with (P)IM</t>
  </si>
  <si>
    <t>Impact on capital requirements / own funds</t>
  </si>
  <si>
    <t>BS.CA1</t>
  </si>
  <si>
    <t>Impact of market scenario 1 on balance sheet</t>
  </si>
  <si>
    <t>Before stress situation</t>
  </si>
  <si>
    <t>Status of this scenario sheet:</t>
  </si>
  <si>
    <t>Not filled</t>
  </si>
  <si>
    <t>Filled</t>
  </si>
  <si>
    <t>Detailed impact on bond portfolio valuation</t>
  </si>
  <si>
    <t>Information on situation post market scenario 1</t>
  </si>
  <si>
    <t>I.3</t>
  </si>
  <si>
    <t>I.2 Bond portfolio values post stress</t>
  </si>
  <si>
    <t>BS.CA2</t>
  </si>
  <si>
    <t>Value of bond portfolio per credit quality step post stress</t>
  </si>
  <si>
    <t>Total life obligations before stress</t>
  </si>
  <si>
    <t>A) Long lasting low rates for all maturities</t>
  </si>
  <si>
    <t>B) Atypical reverse shocked interest rate curve</t>
  </si>
  <si>
    <t>Impact on balance sheet and capital requirements</t>
  </si>
  <si>
    <t>Asset cash flows post stress</t>
  </si>
  <si>
    <t>Liability cash flows post stress</t>
  </si>
  <si>
    <t>BS.LYB</t>
  </si>
  <si>
    <t>BS.LYA</t>
  </si>
  <si>
    <t>Initial</t>
  </si>
  <si>
    <t>Components of the overall stress</t>
  </si>
  <si>
    <t>Allowing for the LAC of technical provisions</t>
  </si>
  <si>
    <t>Before the LAC of technical provisions</t>
  </si>
  <si>
    <t>Change in the interest rate curve compared to the before stress situation</t>
  </si>
  <si>
    <t>Equity stress information</t>
  </si>
  <si>
    <t>Corporate bond stress on financials information</t>
  </si>
  <si>
    <t>Corporate bond stress on financials covered information</t>
  </si>
  <si>
    <t>Corporate bond stress on non financials information</t>
  </si>
  <si>
    <t>Sovereign bond stress information</t>
  </si>
  <si>
    <t>Property stress information</t>
  </si>
  <si>
    <t>Change in excess of assets over liabilities</t>
  </si>
  <si>
    <t>All parameters of the scenario simultaneously</t>
  </si>
  <si>
    <t>Overall stress effect on the excess of assets over liabilities</t>
  </si>
  <si>
    <t>Overall loss absorption effect of changes in deferred taxes</t>
  </si>
  <si>
    <t>I.3 Components of the overall stress</t>
  </si>
  <si>
    <t>Impact of market scenario 2 on balance sheet</t>
  </si>
  <si>
    <t>Information on situation post market scenario 2</t>
  </si>
  <si>
    <t>Stress test 2014 index</t>
  </si>
  <si>
    <t>5. Overview of results</t>
  </si>
  <si>
    <t>BS+.Assets(CF)</t>
  </si>
  <si>
    <t>BS+.Liabilities(CF)</t>
  </si>
  <si>
    <t>BS+.LYA.Liabilities(CF)</t>
  </si>
  <si>
    <t>BS+.LYB.Liabilities(CF)</t>
  </si>
  <si>
    <t>All LTG measures</t>
  </si>
  <si>
    <t>Information required on the post stress situation</t>
  </si>
  <si>
    <t>Overall stress effect on the excess of assets over liabilities without LTG measures</t>
  </si>
  <si>
    <t>Assets (without LTG measure)</t>
  </si>
  <si>
    <t>Liabilities (without LTG measure)</t>
  </si>
  <si>
    <t>December 2013, 31 at Noon Eastern Time</t>
  </si>
  <si>
    <t>Average</t>
  </si>
  <si>
    <t>Duration</t>
  </si>
  <si>
    <t>Life insurance with profit participation</t>
  </si>
  <si>
    <t>Assets stressed under the scenario assumptions</t>
  </si>
  <si>
    <t>Property in EEA</t>
  </si>
  <si>
    <t>Commercial property</t>
  </si>
  <si>
    <t>Residential property</t>
  </si>
  <si>
    <t>Post stress situation</t>
  </si>
  <si>
    <t>Technical provisions – health</t>
  </si>
  <si>
    <t>Technical provisions - life (excluding index-linked and unit-linked) with profit</t>
  </si>
  <si>
    <t>Technical provisions - life other</t>
  </si>
  <si>
    <t>Reinsurance recoverable</t>
  </si>
  <si>
    <t>Deferred taxes liabilities</t>
  </si>
  <si>
    <t>Total Assets</t>
  </si>
  <si>
    <t>Assets not directly subject to the stress assumptions</t>
  </si>
  <si>
    <t>Liabilities not directly subject to the stress assumptions</t>
  </si>
  <si>
    <t>Eligible own funds to meet the SCR</t>
  </si>
  <si>
    <t>Eligible own funds to meet the minimum capital requirement</t>
  </si>
  <si>
    <t>Final surplus</t>
  </si>
  <si>
    <t>Technical provisions</t>
  </si>
  <si>
    <t>Technical provisions minus recoverables from reinsurance and SPV</t>
  </si>
  <si>
    <t>Pre stress</t>
  </si>
  <si>
    <t>Post stress</t>
  </si>
  <si>
    <t>Reinsurance Recoveries (net of Reinstatement Premiums and Other Costs)</t>
  </si>
  <si>
    <t>Reinsurance Bad Debt</t>
  </si>
  <si>
    <t>of which: premium provisions</t>
  </si>
  <si>
    <t>of which: claims provisions</t>
  </si>
  <si>
    <t>I.</t>
  </si>
  <si>
    <t>- Assets</t>
  </si>
  <si>
    <t>- Liabilities</t>
  </si>
  <si>
    <t>+ Mitigation</t>
  </si>
  <si>
    <t>- delta SCR</t>
  </si>
  <si>
    <t>Final</t>
  </si>
  <si>
    <t>Surplus</t>
  </si>
  <si>
    <t>SCR ratio</t>
  </si>
  <si>
    <t>Overview of results</t>
  </si>
  <si>
    <t>Insurance liabilities</t>
  </si>
  <si>
    <t>of which:</t>
  </si>
  <si>
    <t>Values after stress (with LAC of TP/DT)</t>
  </si>
  <si>
    <t>Under a 1% increase assumption</t>
  </si>
  <si>
    <t>Values after stress (before LAC of TP/DT)</t>
  </si>
  <si>
    <t>Under a 3% increase assumption</t>
  </si>
  <si>
    <r>
      <t>1.</t>
    </r>
    <r>
      <rPr>
        <sz val="10"/>
        <rFont val="Arial"/>
        <family val="2"/>
      </rPr>
      <t xml:space="preserve"> Aggregate Loss, gross of reinsurance</t>
    </r>
  </si>
  <si>
    <r>
      <t>2.</t>
    </r>
    <r>
      <rPr>
        <sz val="10"/>
        <rFont val="Arial"/>
        <family val="2"/>
      </rPr>
      <t xml:space="preserve"> Aggregate Loss, net of reinsurance</t>
    </r>
  </si>
  <si>
    <r>
      <t>3.</t>
    </r>
    <r>
      <rPr>
        <sz val="10"/>
        <rFont val="Arial"/>
        <family val="2"/>
      </rPr>
      <t xml:space="preserve"> Aggregate Loss, net of reinsurance and LAC of TP and DT</t>
    </r>
  </si>
  <si>
    <r>
      <t>4.</t>
    </r>
    <r>
      <rPr>
        <sz val="10"/>
        <rFont val="Arial"/>
        <family val="2"/>
      </rPr>
      <t xml:space="preserve"> Own Funds</t>
    </r>
  </si>
  <si>
    <r>
      <t>5.</t>
    </r>
    <r>
      <rPr>
        <sz val="10"/>
        <rFont val="Arial"/>
        <family val="2"/>
      </rPr>
      <t xml:space="preserve"> SCR</t>
    </r>
  </si>
  <si>
    <r>
      <t>6.</t>
    </r>
    <r>
      <rPr>
        <sz val="10"/>
        <rFont val="Arial"/>
        <family val="2"/>
      </rPr>
      <t xml:space="preserve"> Solvency ratio</t>
    </r>
  </si>
  <si>
    <r>
      <t>7.</t>
    </r>
    <r>
      <rPr>
        <sz val="10"/>
        <rFont val="Arial"/>
        <family val="2"/>
      </rPr>
      <t xml:space="preserve"> High level comment on change in Solvency Ratio</t>
    </r>
  </si>
  <si>
    <r>
      <t>8.</t>
    </r>
    <r>
      <rPr>
        <sz val="10"/>
        <rFont val="Arial"/>
        <family val="2"/>
      </rPr>
      <t xml:space="preserve"> Expected reinsurance recoveries for losses arising from this scenario from your largest 5 reinsurers less any unavoidable costs (e.g. Reinstatements etc) </t>
    </r>
  </si>
  <si>
    <t>I.i</t>
  </si>
  <si>
    <t>I.ii</t>
  </si>
  <si>
    <t>II.</t>
  </si>
  <si>
    <t>III.</t>
  </si>
  <si>
    <t>IV.</t>
  </si>
  <si>
    <t>1. Aggregate Loss, gross of reinsurance</t>
  </si>
  <si>
    <t>2. Aggregate Loss, net of reinsurance</t>
  </si>
  <si>
    <t>3. Aggregate Loss, net of reinsurance and LAC of TP and DT</t>
  </si>
  <si>
    <t>4. Own Funds</t>
  </si>
  <si>
    <t>5. SCR</t>
  </si>
  <si>
    <t>6. Solvency ratio</t>
  </si>
  <si>
    <t>IV.A</t>
  </si>
  <si>
    <t>I.i Largest probable maximum loss under a 1-in-200 year basis</t>
  </si>
  <si>
    <t>I.ii Largest probable maximum loss under a 1-in-100 year basis</t>
  </si>
  <si>
    <t>Under the 10% uplift assumption</t>
  </si>
  <si>
    <t>Under the 18% uplift assumption</t>
  </si>
  <si>
    <t>7. High level comment on change in Solvency Ratio</t>
  </si>
  <si>
    <t xml:space="preserve">8. Expected reinsurance recoveries for losses arising from this scenario from your largest 5 reinsurers less any unavoidable costs (e.g. Reinstatements etc) </t>
  </si>
  <si>
    <t>IV.B</t>
  </si>
  <si>
    <t>IV.C</t>
  </si>
  <si>
    <t>Under the 20% mass lapse assumption</t>
  </si>
  <si>
    <t>Under the 35% mass lapse assumption</t>
  </si>
  <si>
    <t>Scenario results summary</t>
  </si>
  <si>
    <t xml:space="preserve">Questions to the industry </t>
  </si>
  <si>
    <t>Product Type (including accepted reinsurance)</t>
  </si>
  <si>
    <t>Duration of Assets (end 2013)</t>
  </si>
  <si>
    <t>Duration of Liabilities (end 2013)</t>
  </si>
  <si>
    <t>Life insurance, except unit-linked and index linked</t>
  </si>
  <si>
    <t>Contracts without options and guarantees</t>
  </si>
  <si>
    <t>Contracts with options and guarantees without surrender value</t>
  </si>
  <si>
    <t>Index-linked and unit-linked insurance</t>
  </si>
  <si>
    <t>Contracts with options and guarantees with surrender value</t>
  </si>
  <si>
    <t>Contracts with options and guarantees</t>
  </si>
  <si>
    <r>
      <rPr>
        <b/>
        <i/>
        <sz val="11"/>
        <color indexed="10"/>
        <rFont val="Calibri"/>
        <family val="2"/>
      </rPr>
      <t xml:space="preserve">2009: </t>
    </r>
    <r>
      <rPr>
        <b/>
        <i/>
        <sz val="11"/>
        <color indexed="8"/>
        <rFont val="Calibri"/>
        <family val="2"/>
      </rPr>
      <t>Portion of the Business per guarantee level (in local currency)</t>
    </r>
  </si>
  <si>
    <t>0%-1%</t>
  </si>
  <si>
    <t>&gt;1%-2%</t>
  </si>
  <si>
    <t>&gt;2%-3%</t>
  </si>
  <si>
    <t>&gt;3%-4%</t>
  </si>
  <si>
    <t>&gt;4%</t>
  </si>
  <si>
    <r>
      <rPr>
        <b/>
        <i/>
        <sz val="11"/>
        <color indexed="10"/>
        <rFont val="Calibri"/>
        <family val="2"/>
      </rPr>
      <t xml:space="preserve">2010: </t>
    </r>
    <r>
      <rPr>
        <b/>
        <i/>
        <sz val="11"/>
        <color indexed="8"/>
        <rFont val="Calibri"/>
        <family val="2"/>
      </rPr>
      <t>Portion of the Business per guarantee level (in local currency)</t>
    </r>
  </si>
  <si>
    <r>
      <rPr>
        <b/>
        <i/>
        <sz val="11"/>
        <color indexed="10"/>
        <rFont val="Calibri"/>
        <family val="2"/>
      </rPr>
      <t xml:space="preserve">2011: </t>
    </r>
    <r>
      <rPr>
        <b/>
        <i/>
        <sz val="11"/>
        <color indexed="8"/>
        <rFont val="Calibri"/>
        <family val="2"/>
      </rPr>
      <t>Portion of the Business per guarantee level (in local currency)</t>
    </r>
  </si>
  <si>
    <r>
      <rPr>
        <b/>
        <i/>
        <sz val="11"/>
        <color indexed="10"/>
        <rFont val="Calibri"/>
        <family val="2"/>
      </rPr>
      <t xml:space="preserve">2012: </t>
    </r>
    <r>
      <rPr>
        <b/>
        <i/>
        <sz val="11"/>
        <color indexed="8"/>
        <rFont val="Calibri"/>
        <family val="2"/>
      </rPr>
      <t>Portion of the Business per guarantee level (in local currency)</t>
    </r>
  </si>
  <si>
    <r>
      <rPr>
        <b/>
        <i/>
        <sz val="11"/>
        <color indexed="10"/>
        <rFont val="Calibri"/>
        <family val="2"/>
      </rPr>
      <t xml:space="preserve">2013: </t>
    </r>
    <r>
      <rPr>
        <b/>
        <i/>
        <sz val="11"/>
        <color indexed="8"/>
        <rFont val="Calibri"/>
        <family val="2"/>
      </rPr>
      <t>Portion of the Business per guarantee level (in local currency)</t>
    </r>
  </si>
  <si>
    <t xml:space="preserve">e.g. (dis)savings business with guarantees/ fixed discount rates </t>
  </si>
  <si>
    <t>Additional explanation</t>
  </si>
  <si>
    <t>YE 2009</t>
  </si>
  <si>
    <t>YE 2010</t>
  </si>
  <si>
    <t>YE 2011</t>
  </si>
  <si>
    <t>YE 2012</t>
  </si>
  <si>
    <t>YE 2013</t>
  </si>
  <si>
    <t>Comments</t>
  </si>
  <si>
    <t>in % of assets</t>
  </si>
  <si>
    <t>Sov. Bonds</t>
  </si>
  <si>
    <t>Corp. Bonds</t>
  </si>
  <si>
    <t>Structured Notes</t>
  </si>
  <si>
    <t>Collateralised Securities</t>
  </si>
  <si>
    <t>in % of assets, [please provide details in comment column]</t>
  </si>
  <si>
    <t>Real Estate</t>
  </si>
  <si>
    <t>Loans &amp; Mortgages</t>
  </si>
  <si>
    <t>Investment Funds</t>
  </si>
  <si>
    <t>Cash</t>
  </si>
  <si>
    <t>[should sum up to 100% for each year]</t>
  </si>
  <si>
    <t xml:space="preserve"> e.g. Health similar to Life, NL annuities, workers comp</t>
  </si>
  <si>
    <t>Product Type</t>
  </si>
  <si>
    <t>Increase by more than 1%</t>
  </si>
  <si>
    <t>Remain the same</t>
  </si>
  <si>
    <t>Decrease by 0-1%</t>
  </si>
  <si>
    <t>Decrease by more than 1%</t>
  </si>
  <si>
    <t>Years</t>
  </si>
  <si>
    <t>Questionnaire on Low yield</t>
  </si>
  <si>
    <t>Life (with profit)</t>
  </si>
  <si>
    <t>Other life</t>
  </si>
  <si>
    <t>Unit linked</t>
  </si>
  <si>
    <t>Health</t>
  </si>
  <si>
    <t>Market 1</t>
  </si>
  <si>
    <t>Market 2</t>
  </si>
  <si>
    <t>Coverage ratio</t>
  </si>
  <si>
    <t>%</t>
  </si>
  <si>
    <t>Final coverage ratio</t>
  </si>
  <si>
    <t>Individual marginal effect of the use of transitional on technical provisions</t>
  </si>
  <si>
    <t>Additional information (if used):</t>
  </si>
  <si>
    <t>Additional information on the before stress situation</t>
  </si>
  <si>
    <t>Liability cash flows before stress</t>
  </si>
  <si>
    <t>Asset cash flows before stress</t>
  </si>
  <si>
    <t>Standard Formula</t>
  </si>
  <si>
    <t>[Optional] Partial internal model</t>
  </si>
  <si>
    <t>[Groups] Credit institution &amp; investment firms and financial institutions</t>
  </si>
  <si>
    <t>[Groups] Institutions for occupational retirement provision</t>
  </si>
  <si>
    <t xml:space="preserve">[Groups] Non regulated entities carrying out financial activities </t>
  </si>
  <si>
    <t>[Groups] Non-controlled participation requirements (groups only)</t>
  </si>
  <si>
    <t>[Groups] Solvency capital requirement floor (groups only)</t>
  </si>
  <si>
    <t>_WithCore</t>
  </si>
  <si>
    <t>_WithLY</t>
  </si>
  <si>
    <t>_IsGroup</t>
  </si>
  <si>
    <t>_WithLTG</t>
  </si>
  <si>
    <t>Overview</t>
  </si>
  <si>
    <t>LY.Q</t>
  </si>
  <si>
    <r>
      <t>1.1: Identification</t>
    </r>
    <r>
      <rPr>
        <sz val="10"/>
        <rFont val="Arial"/>
        <family val="2"/>
      </rPr>
      <t>: Describe the data used to identify exposures and calculate the expected loss from this scenario, e.g. source, granularity, quality etc? Describe any software or modelling platforms you've used to determine your exposure and loss amounts.</t>
    </r>
  </si>
  <si>
    <r>
      <t>1.2: Materiality:</t>
    </r>
    <r>
      <rPr>
        <sz val="10"/>
        <rFont val="Arial"/>
        <family val="2"/>
      </rPr>
      <t xml:space="preserve"> Is the granularity of the data suitable given the level of materiality of this scenario. Where the data is poor how have you assessed the materiality of the data and have you applied any adjustments? How have you assessed the materially of these adjustments? Is there any missing/unaccounted data and if yes, how have you accounted for these?</t>
    </r>
  </si>
  <si>
    <r>
      <t xml:space="preserve">1.3: Validation: </t>
    </r>
    <r>
      <rPr>
        <sz val="10"/>
        <rFont val="Arial"/>
        <family val="2"/>
      </rPr>
      <t>How have you validated the data to ensure it is appropriate for the purposes of estimating losses from this scenario? How has the suitability of the software/modelling software been determined? Where adjustments have been made, have these been peer reviewed and how have they been validated?</t>
    </r>
  </si>
  <si>
    <r>
      <t xml:space="preserve">2.1: Materiality: </t>
    </r>
    <r>
      <rPr>
        <sz val="10"/>
        <rFont val="Arial"/>
        <family val="2"/>
      </rPr>
      <t xml:space="preserve">Have you analysed outputs using different available methods/models to determine exposure levels and resulting losses from this scenario? How do you assess the materiality levels of the differences in results from adopting various methodologies/models? </t>
    </r>
  </si>
  <si>
    <r>
      <t xml:space="preserve">2.2: Justification: </t>
    </r>
    <r>
      <rPr>
        <sz val="10"/>
        <rFont val="Arial"/>
        <family val="2"/>
      </rPr>
      <t xml:space="preserve">How have you validated the methods/models you have used and how have you justified the appropriateness of the methods/models selected for this particular purpose. What  criteria do you use to determine whether a particular method is suitable/unsuitable? </t>
    </r>
  </si>
  <si>
    <r>
      <t>3.1: Identification:</t>
    </r>
    <r>
      <rPr>
        <sz val="10"/>
        <rFont val="Arial"/>
        <family val="2"/>
      </rPr>
      <t xml:space="preserve"> What are the key parameters driving the loss estimates emanating from this scenario and how do you define a key parameter in the context of this exercise? Describe the process around the selection of assumptions for the key parameters.</t>
    </r>
  </si>
  <si>
    <r>
      <t xml:space="preserve">3.2: Materiality: </t>
    </r>
    <r>
      <rPr>
        <sz val="10"/>
        <rFont val="Arial"/>
        <family val="2"/>
      </rPr>
      <t>Describe the process you go through to determine the key assumptions around the loss estimates? What tests (qualitative/quantitative) do you carry out to determine the materiality levels of the assumptions? Do you allow for any margins in your assumptions and how do you assess the level of margins?</t>
    </r>
  </si>
  <si>
    <r>
      <t xml:space="preserve">3.3: Justification: </t>
    </r>
    <r>
      <rPr>
        <sz val="10"/>
        <rFont val="Arial"/>
        <family val="2"/>
      </rPr>
      <t>How have you validated the assumptions you have selected. What additional validation procedures do you carry out for assumptions based on expert judgement or those upon which the results are particularly sensitive? What qualitative/quantitative tests do you apply to validate the assumptions you have selected?</t>
    </r>
  </si>
  <si>
    <t>Additional information (if transitional used for the before stress situation):</t>
  </si>
  <si>
    <t>I. Natural catastrophe or man-made event stress (entity specific)</t>
  </si>
  <si>
    <t>II. Market-wide (pre)-defined events</t>
  </si>
  <si>
    <t>Under +2 death per 1000 assumption</t>
  </si>
  <si>
    <t>Under +0.6 death per 1000 assumption</t>
  </si>
  <si>
    <t>Standalone impact of equity stress</t>
  </si>
  <si>
    <t>Standalone impact of financial covered corporate bonds stress</t>
  </si>
  <si>
    <t>Standalone impact of financial corporate bonds stress</t>
  </si>
  <si>
    <t>Standalone impact of non financial corporate bonds stress</t>
  </si>
  <si>
    <t>Standalone impact of sovereign bonds stress</t>
  </si>
  <si>
    <t>Standalone impact of property stress</t>
  </si>
  <si>
    <t>Standalone impact of yield curve term structure change</t>
  </si>
  <si>
    <t>Impact of simultaneous stress of all scenario parameters</t>
  </si>
  <si>
    <t>1: North European Windstorm</t>
  </si>
  <si>
    <t>2: US Hurricane</t>
  </si>
  <si>
    <t>3: Turkey Earthquake (Istanbul)</t>
  </si>
  <si>
    <t>Optional additional information on the effect of the stress on the capital requirements (if reassessed)</t>
  </si>
  <si>
    <t>Using the standard formula</t>
  </si>
  <si>
    <t>Using an internal model</t>
  </si>
  <si>
    <t>Year to maturity</t>
  </si>
  <si>
    <t>C. Buckets of guarantee levels / fixed discount rates for Long-term Guarantess (LTG) and other low yield exposed business  plus development over past 5 years</t>
  </si>
  <si>
    <t>D. Investment structure of LTG and other low yield exposed business plus development over past 5 years</t>
  </si>
  <si>
    <t>D1. Investment structure of LTG and other low yield exposed business plus development over past 5 years - Life business</t>
  </si>
  <si>
    <t>D2. Investment structure of LTG and other low yield exposed business plus development over past 5 years - Non-Life business</t>
  </si>
  <si>
    <t>Investment structure of assets</t>
  </si>
  <si>
    <r>
      <t>9.</t>
    </r>
    <r>
      <rPr>
        <sz val="10"/>
        <rFont val="Arial"/>
        <family val="2"/>
      </rPr>
      <t xml:space="preserve"> Expected probability of this scenario occuring over the next 12 months.</t>
    </r>
  </si>
  <si>
    <r>
      <t xml:space="preserve">10. </t>
    </r>
    <r>
      <rPr>
        <sz val="10"/>
        <rFont val="Arial"/>
        <family val="2"/>
      </rPr>
      <t>Notes on any potential management actions</t>
    </r>
  </si>
  <si>
    <r>
      <t xml:space="preserve">11. </t>
    </r>
    <r>
      <rPr>
        <sz val="10"/>
        <rFont val="Arial"/>
        <family val="2"/>
      </rPr>
      <t>Please provide details of any reinsurance exhaustion or recoverability issues with this scenario</t>
    </r>
  </si>
  <si>
    <t>MCR/Floor to Group SCR</t>
  </si>
  <si>
    <t>Questionnaire on single factor insurance stresses</t>
  </si>
  <si>
    <t>II.1</t>
  </si>
  <si>
    <t>II.2</t>
  </si>
  <si>
    <t>II.3</t>
  </si>
  <si>
    <t>II.5</t>
  </si>
  <si>
    <t>II.4</t>
  </si>
  <si>
    <t>II.5 Airport Crash Event</t>
  </si>
  <si>
    <t>II.4 Central &amp; Eastern European Flood</t>
  </si>
  <si>
    <t>II.3 Turkey Earthquake (Istanbul)</t>
  </si>
  <si>
    <t>II.2 US Hurricane</t>
  </si>
  <si>
    <t>II.1 North European Windstorm</t>
  </si>
  <si>
    <t>Unrated</t>
  </si>
  <si>
    <t>Amount after usage</t>
  </si>
  <si>
    <t>Questions on the single factor insurance stresses</t>
  </si>
  <si>
    <t>Q1</t>
  </si>
  <si>
    <r>
      <t>To limit the complexity of the exercise, participants are only expected to answer the ESRB questions with regard to market scenario originated by</t>
    </r>
    <r>
      <rPr>
        <sz val="12"/>
        <color indexed="8"/>
        <rFont val="Verdana"/>
        <family val="2"/>
      </rPr>
      <t xml:space="preserve"> </t>
    </r>
    <r>
      <rPr>
        <sz val="8"/>
        <color indexed="8"/>
        <rFont val="Verdana"/>
        <family val="2"/>
      </rPr>
      <t>the non-financial corporate bond market.</t>
    </r>
  </si>
  <si>
    <t>Assuming the shocks in the adverse financial market scenario originated by the non-financial corporate bond market  prove sustainable, how would you react in order to restore a capital shortfall relative to SCR or to your own capital position target within 6 months?</t>
  </si>
  <si>
    <t>Action</t>
  </si>
  <si>
    <t>Percentage</t>
  </si>
  <si>
    <r>
      <t>Increase in capital levels</t>
    </r>
    <r>
      <rPr>
        <sz val="10"/>
        <color indexed="63"/>
        <rFont val="Verdana"/>
        <family val="2"/>
      </rPr>
      <t xml:space="preserve"> of which:</t>
    </r>
  </si>
  <si>
    <t xml:space="preserve">     Equity and/or subordinated debt issuance</t>
  </si>
  <si>
    <t xml:space="preserve">     Dividend retention </t>
  </si>
  <si>
    <r>
      <t>Reduce risk at the asset side by the sale of</t>
    </r>
    <r>
      <rPr>
        <sz val="10"/>
        <color indexed="63"/>
        <rFont val="Verdana"/>
        <family val="2"/>
      </rPr>
      <t>:</t>
    </r>
  </si>
  <si>
    <t xml:space="preserve">      Sovereign bonds</t>
  </si>
  <si>
    <t xml:space="preserve">      Financial sector bonds of which</t>
  </si>
  <si>
    <t>Investment grade financial sector bonds (BBB and up)</t>
  </si>
  <si>
    <t>Non-investment financial sector bonds grade (below BBB)</t>
  </si>
  <si>
    <t xml:space="preserve">      Non-financial corporate bonds of which</t>
  </si>
  <si>
    <t>Investment grade corporate bonds (BBB and up)</t>
  </si>
  <si>
    <t>Non-investment corporate bonds grade (below BBB)</t>
  </si>
  <si>
    <t>Investments in mutual funds</t>
  </si>
  <si>
    <t>Equity</t>
  </si>
  <si>
    <t>Other assets (e.g. real estate, participations; please specify below)</t>
  </si>
  <si>
    <r>
      <t xml:space="preserve">Reduce liabilities </t>
    </r>
    <r>
      <rPr>
        <sz val="10"/>
        <color indexed="63"/>
        <rFont val="Verdana"/>
        <family val="2"/>
      </rPr>
      <t>of which:</t>
    </r>
  </si>
  <si>
    <t>Increase reinsurance of in force business</t>
  </si>
  <si>
    <t>Sale of in force business</t>
  </si>
  <si>
    <t>Reduce new business</t>
  </si>
  <si>
    <t>Other (please specify below)</t>
  </si>
  <si>
    <t>Sum of row 1-14</t>
  </si>
  <si>
    <t>Notes:</t>
  </si>
  <si>
    <t>Please provide percentages reflecting the extent to which you would rely on those actions should the adverse scenario materialise (e.g. if you would meet 30% of a capital shortfall through equity issuance, the entry in row 1 would be 30). Percentages should sum to 100%.</t>
  </si>
  <si>
    <t>Please add clarifying comments in the box below. In case your solvency position after the shocks does not require any reaction and you don’t expect any substantial changes after the shock either, please clarify this in the box as well.</t>
  </si>
  <si>
    <t>Q1+</t>
  </si>
  <si>
    <t>Assuming the macro-economic environment in the adverse financial market scenario originated by the non-financial corporate bond market prove sustainable, how would you try to maintain profitability over the medium term?</t>
  </si>
  <si>
    <t>Q2</t>
  </si>
  <si>
    <t xml:space="preserve">Reduction in costs </t>
  </si>
  <si>
    <t xml:space="preserve"> Expand business outside EU </t>
  </si>
  <si>
    <t xml:space="preserve"> Change product mix</t>
  </si>
  <si>
    <t xml:space="preserve"> Corporate restructure/acquisitions/mergers</t>
  </si>
  <si>
    <t>Increased direct lending to commercial sector</t>
  </si>
  <si>
    <t>Increased investment in higher yielding securities</t>
  </si>
  <si>
    <t>Other changes in asset composition</t>
  </si>
  <si>
    <t>Maturity re-profiling</t>
  </si>
  <si>
    <t>On the asset side</t>
  </si>
  <si>
    <t>On the liability side</t>
  </si>
  <si>
    <t xml:space="preserve">Other </t>
  </si>
  <si>
    <t>Sum of row 1-10</t>
  </si>
  <si>
    <r>
      <rPr>
        <b/>
        <sz val="10"/>
        <color indexed="63"/>
        <rFont val="Verdana"/>
        <family val="2"/>
      </rPr>
      <t>Increase revenue</t>
    </r>
    <r>
      <rPr>
        <sz val="10"/>
        <color indexed="63"/>
        <rFont val="Verdana"/>
        <family val="2"/>
      </rPr>
      <t xml:space="preserve"> of which</t>
    </r>
  </si>
  <si>
    <t>Fees</t>
  </si>
  <si>
    <t>Underwriting margins included in premiums</t>
  </si>
  <si>
    <r>
      <rPr>
        <b/>
        <sz val="10"/>
        <color indexed="63"/>
        <rFont val="Verdana"/>
        <family val="2"/>
      </rPr>
      <t xml:space="preserve">Change of business model </t>
    </r>
    <r>
      <rPr>
        <sz val="10"/>
        <color indexed="63"/>
        <rFont val="Verdana"/>
        <family val="2"/>
      </rPr>
      <t>of which</t>
    </r>
  </si>
  <si>
    <r>
      <rPr>
        <b/>
        <sz val="10"/>
        <color indexed="63"/>
        <rFont val="Verdana"/>
        <family val="2"/>
      </rPr>
      <t>Change asset composition</t>
    </r>
    <r>
      <rPr>
        <sz val="10"/>
        <color indexed="63"/>
        <rFont val="Verdana"/>
        <family val="2"/>
      </rPr>
      <t xml:space="preserve"> of which</t>
    </r>
  </si>
  <si>
    <t>Please provide percentages reflecting the extent to which you would rely on those actions should the shocks materialise (e.g. if the contribution of a reduction in costs to meeting profitability targets was 30%, the entry in row 1 would be 30). Percentages should sum to 100%. Please add clarifying comments in the box below.</t>
  </si>
  <si>
    <t>Note:</t>
  </si>
  <si>
    <t>Q2+</t>
  </si>
  <si>
    <t>Q3</t>
  </si>
  <si>
    <t>In which security or security markets (type of security, country, etc) is your presence so large that you would move the market (i.e. substantially move prices) if you had to unwind your positions within 6 months (e.g. in case lapses forces you to do so)? In which of these markets would you reduce your assets (as replied in Q1)?</t>
  </si>
  <si>
    <t>Please provide reply and additional details (like approximate market share) in the box.</t>
  </si>
  <si>
    <t>Q4</t>
  </si>
  <si>
    <t xml:space="preserve">Assuming the economic environment in the adverse financial market scenario originated by the non-financial corporate bond market proves sustainable, what would be your expectations for policyholders’ behaviour? Specifically: 
- What are your projections for the impact of the scenario on lapse rates? 
- Would you expect demand for insurance products to change (both in terms of level and in terms of product mix)? 
- How would you assess the competition among insurers within a stressed environment and what strategies would you adopt to preserve your market share? 
</t>
  </si>
  <si>
    <t>CA.Q</t>
  </si>
  <si>
    <t>Please provide replies in the box.</t>
  </si>
  <si>
    <t>SFIS.Q</t>
  </si>
  <si>
    <t>4 Central &amp; Eastern European Flood</t>
  </si>
  <si>
    <t>5 Airport Crash Event</t>
  </si>
  <si>
    <t>SFIS</t>
  </si>
  <si>
    <t>Light blue cell</t>
  </si>
  <si>
    <t>Darker blue cell</t>
  </si>
  <si>
    <t>An entry cell for participants</t>
  </si>
  <si>
    <t>A light yellow cell</t>
  </si>
  <si>
    <t>A cell containing an (overwritable) formula</t>
  </si>
  <si>
    <t>Questionnaire on EIOPA-ESRB market stress scenarios</t>
  </si>
  <si>
    <t>[Group] Non-available own funds related to non-EEA entities, due to local restrictions: regulatory or otherwise,  at group level</t>
  </si>
  <si>
    <t>[Group] Minority interests (if not reported as part of another own fund item)</t>
  </si>
  <si>
    <t>Total ancillary own funds</t>
  </si>
  <si>
    <t>[Optional] Solvency Capital Requirement - for undertakings on Full Internal Models</t>
  </si>
  <si>
    <t>[Optional] Solvency Capital Requirement - for undertakings on Partial Internal Models</t>
  </si>
  <si>
    <t>A cell not relevant for individual entities filling the Core part of the stress test exercise</t>
  </si>
  <si>
    <t>Total basic own funds after adjustments</t>
  </si>
  <si>
    <t>[Group] Tiering of non-available basic own funds at group level</t>
  </si>
  <si>
    <t>Total available own funds to meet the SCR ([group]: excluding other financial sector's own funds)</t>
  </si>
  <si>
    <t>Total available own funds to meet the MCR / [group] the minimum group SCR</t>
  </si>
  <si>
    <t>[group] SCR for entities included with D&amp;A method</t>
  </si>
  <si>
    <t>SCR / [group] Consolidated Group SCR</t>
  </si>
  <si>
    <t>MCR / [group] Minimum consolidated Group SCR (Article 230)</t>
  </si>
  <si>
    <t>[group] Other non available own funds</t>
  </si>
  <si>
    <t>[Groups] Capital requirements of other financial sectors (Non-insurance capital requirements)</t>
  </si>
  <si>
    <t>BS+.LYA.Assets(CF)</t>
  </si>
  <si>
    <t>BS+.LYB.Assets(CF)</t>
  </si>
  <si>
    <t>4. Low yield module using the end 2013 financial position as the starting point</t>
  </si>
  <si>
    <t>own funds (eligible)</t>
  </si>
  <si>
    <t>Gross TP in the balance sheet</t>
  </si>
  <si>
    <t>[If relevant] Ring-fenced funds information</t>
  </si>
  <si>
    <t>Required for …</t>
  </si>
  <si>
    <t>Both</t>
  </si>
  <si>
    <t>Low yield</t>
  </si>
  <si>
    <r>
      <t>Total</t>
    </r>
    <r>
      <rPr>
        <b/>
        <strike/>
        <sz val="11"/>
        <rFont val="Calibri"/>
        <family val="2"/>
      </rPr>
      <t xml:space="preserve"> </t>
    </r>
    <r>
      <rPr>
        <b/>
        <sz val="11"/>
        <rFont val="Calibri"/>
        <family val="2"/>
      </rPr>
      <t>eligible own funds to meet the MCR / minimum group SCR (group)</t>
    </r>
  </si>
  <si>
    <t>Deductions for participations related credit institutions, investment firms and financial institutions</t>
  </si>
  <si>
    <t>x</t>
  </si>
  <si>
    <t>Filing status</t>
  </si>
  <si>
    <t>III.i</t>
  </si>
  <si>
    <t>III.ii</t>
  </si>
  <si>
    <t>largest PML
(1/200Y)</t>
  </si>
  <si>
    <t>largest PML
(1/100Y)</t>
  </si>
  <si>
    <t>Market scenarios</t>
  </si>
  <si>
    <t>North European Windstorm</t>
  </si>
  <si>
    <t>US Hurricane</t>
  </si>
  <si>
    <t>Turkey Earthquake</t>
  </si>
  <si>
    <t>Central &amp; Eastern European Flood</t>
  </si>
  <si>
    <t>Airport Crash Event</t>
  </si>
  <si>
    <t>Predefined events</t>
  </si>
  <si>
    <t>Entity specific events</t>
  </si>
  <si>
    <t>Life scenarios</t>
  </si>
  <si>
    <t>Deficiency (+1%)</t>
  </si>
  <si>
    <t>Deficiency (+3%)</t>
  </si>
  <si>
    <t>Longevity  (10% uplift)</t>
  </si>
  <si>
    <t>Longevity  (18% uplift)</t>
  </si>
  <si>
    <t>Mortality (+2/1000)</t>
  </si>
  <si>
    <t>Mortality (+0.6/1000)</t>
  </si>
  <si>
    <t>Mass Lapse (20%)</t>
  </si>
  <si>
    <t>Mass Lapse (35%)</t>
  </si>
  <si>
    <t>S.02.01.{b,g}!AS1</t>
  </si>
  <si>
    <t>S.02.01.{b,g}!AS24</t>
  </si>
  <si>
    <t>S.02.01.{b,g}!A2</t>
  </si>
  <si>
    <t>S.02.01.{b,g}!A26</t>
  </si>
  <si>
    <t>S.02.01.{b,g}!A25B</t>
  </si>
  <si>
    <t>S.02.01.{b,g}!A3</t>
  </si>
  <si>
    <t>S.02.01.{b,g}!A4</t>
  </si>
  <si>
    <t>S.02.01.{b,g}!A5</t>
  </si>
  <si>
    <t>S.02.01.{b,g}!A6</t>
  </si>
  <si>
    <t>S.02.01.{b,g}!A7B</t>
  </si>
  <si>
    <t>S.02.01.{b,g}!A7</t>
  </si>
  <si>
    <t>S.02.01.{b,g}!A7A</t>
  </si>
  <si>
    <t>S.02.01.{b,g}!A8E</t>
  </si>
  <si>
    <t>S.02.01.{b,g}!A8</t>
  </si>
  <si>
    <t>S.02.01.{b,g}!A8A</t>
  </si>
  <si>
    <t>S.02.01.{b,g}!A8C</t>
  </si>
  <si>
    <t>S.02.01.{b,g}!A8D</t>
  </si>
  <si>
    <t>S.02.01.{b,g}!A9</t>
  </si>
  <si>
    <t>S.02.01.{e,j}!A9A</t>
  </si>
  <si>
    <t>S.02.01.{e,j}!A9B</t>
  </si>
  <si>
    <t>S.02.01.{e,j}!A9C</t>
  </si>
  <si>
    <t>S.02.01.{e,j}!A9D</t>
  </si>
  <si>
    <t>S.02.01.{e,j}!A9E</t>
  </si>
  <si>
    <t>S.02.01.{e,j}!A9F</t>
  </si>
  <si>
    <t>S.02.01.{e,j}!A9G</t>
  </si>
  <si>
    <t>S.02.01.{e,j}!A9H</t>
  </si>
  <si>
    <t>S.02.01.{e,j}!A9I</t>
  </si>
  <si>
    <t>S.02.01.{b,g}!A10A</t>
  </si>
  <si>
    <t>S.02.01.{b,g}!A10B</t>
  </si>
  <si>
    <t>S.02.01.{b,g}!A11</t>
  </si>
  <si>
    <t>S.02.01.{b,g}!A12</t>
  </si>
  <si>
    <t>S.02.01.{b,g}!A14</t>
  </si>
  <si>
    <t>S.02.01.{b,g}!A14B</t>
  </si>
  <si>
    <t>S.02.01.{b,g}!A14C</t>
  </si>
  <si>
    <t>S.02.01.{b,g}!A14A</t>
  </si>
  <si>
    <t>S.02.01.{b,g}!A16</t>
  </si>
  <si>
    <t>S.02.01.{b,g}!A17A</t>
  </si>
  <si>
    <t>S.02.01.{b,g}!A17</t>
  </si>
  <si>
    <t>S.02.01.{b,g}!A18</t>
  </si>
  <si>
    <t>S.02.01.{b,g}!A19B</t>
  </si>
  <si>
    <t>S.02.01.{b,g}!A18A</t>
  </si>
  <si>
    <t>S.02.01.{b,g}!A19</t>
  </si>
  <si>
    <t>S.02.01.{b,g}!A19A</t>
  </si>
  <si>
    <t>S.02.01.{b,g}!A13</t>
  </si>
  <si>
    <t>S.02.01.{b,g}!A21</t>
  </si>
  <si>
    <t>S.02.01.{b,g}!A20</t>
  </si>
  <si>
    <t>S.02.01.{b,g}!A23</t>
  </si>
  <si>
    <t>S.02.01.{b,g}!A28A</t>
  </si>
  <si>
    <t>S.02.01.{b,g}!A28B</t>
  </si>
  <si>
    <t>S.02.01.{b,g}!A27</t>
  </si>
  <si>
    <t>S.02.01.{b,g}!A29</t>
  </si>
  <si>
    <t>S.02.01.{b,g}!A30</t>
  </si>
  <si>
    <t>S.02.01.{b,g}!LS0</t>
  </si>
  <si>
    <t>S.02.01.{b,g}!L1</t>
  </si>
  <si>
    <t>S.02.01.{b,g}!L1A</t>
  </si>
  <si>
    <t>S.02.01.{b,g}!L2</t>
  </si>
  <si>
    <t>S.02.01.{b,g}!L3</t>
  </si>
  <si>
    <t>S.02.01.{b,g}!L4</t>
  </si>
  <si>
    <t>S.02.01.{b,g}!L4A</t>
  </si>
  <si>
    <t>S.02.01.{b,g}!L5</t>
  </si>
  <si>
    <t>S.02.01.{b,g}!L6</t>
  </si>
  <si>
    <t>S.02.01.{b,g}!LS6F</t>
  </si>
  <si>
    <t>S.02.01.{b,g}!L6B</t>
  </si>
  <si>
    <t>S.02.01.{b,g}!L6C</t>
  </si>
  <si>
    <t>S.02.01.{b,g}!L6D</t>
  </si>
  <si>
    <t>S.02.01.{b,g}!L6E</t>
  </si>
  <si>
    <t>S.02.01.{b,g}!L7</t>
  </si>
  <si>
    <t>S.02.01.{b,g}!L7A</t>
  </si>
  <si>
    <t>S.02.01.{b,g}!L8</t>
  </si>
  <si>
    <t>S.02.01.{b,g}!L9</t>
  </si>
  <si>
    <t>S.02.01.{b,g}!L10</t>
  </si>
  <si>
    <t>S.02.01.{b,g}!L10A</t>
  </si>
  <si>
    <t>S.02.01.{b,g}!L11</t>
  </si>
  <si>
    <t>S.02.01.{b,g}!L12</t>
  </si>
  <si>
    <t>S.02.01.{b,g}!LS14</t>
  </si>
  <si>
    <t>S.02.01.{b,g}!L23</t>
  </si>
  <si>
    <t>S.02.01.{b,g}!L18</t>
  </si>
  <si>
    <t>S.02.01.{b,g}!L22</t>
  </si>
  <si>
    <t>S.02.01.{b,g}!L13</t>
  </si>
  <si>
    <t>S.02.01.{b,g}!L17</t>
  </si>
  <si>
    <t>S.02.01.{b,g}!L16</t>
  </si>
  <si>
    <t>S.02.01.{b,g}!L19</t>
  </si>
  <si>
    <t>S.02.01.{b,g}!L20</t>
  </si>
  <si>
    <t>S.02.01.{b,g}!L15A</t>
  </si>
  <si>
    <t>S.02.01.{b,g}!L15B</t>
  </si>
  <si>
    <t>S.02.01.{b,g}!L15C</t>
  </si>
  <si>
    <t>S.02.01.{b,g}!L15E</t>
  </si>
  <si>
    <t>S.02.01.{b,g}!L15D</t>
  </si>
  <si>
    <t>S.02.01.{b,g}!L26</t>
  </si>
  <si>
    <t>S.02.01.{b,g}!L25</t>
  </si>
  <si>
    <t>S.02.01.{b,g}!L25A</t>
  </si>
  <si>
    <t>S.02.01.{b,g}!L27</t>
  </si>
  <si>
    <t>S.23.01.{b,g}!A1</t>
  </si>
  <si>
    <t>S.23.01.{b,g}!B1</t>
  </si>
  <si>
    <t>S.23.01.{b,g}!C1</t>
  </si>
  <si>
    <t>S.23.01.g!A1A</t>
  </si>
  <si>
    <t>S.23.01.{b,g}!A2</t>
  </si>
  <si>
    <t>S.23.01.{b,g}!B2</t>
  </si>
  <si>
    <t>S.23.01.{b,g}!C2</t>
  </si>
  <si>
    <t>S.23.01.{b,g}!A3</t>
  </si>
  <si>
    <t>S.23.01.{b,g}!B3</t>
  </si>
  <si>
    <t>S.23.01.{b,g}!C3</t>
  </si>
  <si>
    <t>S.23.01.{b,g}!A4</t>
  </si>
  <si>
    <t>S.23.01.{b,g}!B4</t>
  </si>
  <si>
    <t>S.23.01.{b,g}!C4</t>
  </si>
  <si>
    <t>S.23.01.{b,g}!D4</t>
  </si>
  <si>
    <t>S.23.01.g!A5</t>
  </si>
  <si>
    <t>S.23.01.{b,g}!A6</t>
  </si>
  <si>
    <t>S.23.01.{b,g}!B6</t>
  </si>
  <si>
    <t>S.23.01.g!A7</t>
  </si>
  <si>
    <t>S.23.01.{b,g}!A8</t>
  </si>
  <si>
    <t>S.23.01.{b,g}!B8</t>
  </si>
  <si>
    <t>S.23.01.{b,g}!C8</t>
  </si>
  <si>
    <t>S.23.01.{b,g}!D8</t>
  </si>
  <si>
    <t>S.23.01.g!A10</t>
  </si>
  <si>
    <t>S.23.01.{b,g}!A9</t>
  </si>
  <si>
    <t>S.23.01.{b,g}!B9</t>
  </si>
  <si>
    <t>S.23.01.{b,g}!C9</t>
  </si>
  <si>
    <t>S.23.01.{b,g}!D9</t>
  </si>
  <si>
    <t>S.23.01.g!A11</t>
  </si>
  <si>
    <t>Reconciliation reserve [(group)|(Solo)]</t>
  </si>
  <si>
    <t>S.23.01.b!A12 | S.23.01.g!A12A</t>
  </si>
  <si>
    <t>S.23.01.b!B12 | S.23.01.g!B12A</t>
  </si>
  <si>
    <t>S.23.01.{b,g}!A13</t>
  </si>
  <si>
    <t>S.23.01.{b,g}!B13</t>
  </si>
  <si>
    <t>S.23.01.{b,g}!C13</t>
  </si>
  <si>
    <t>S.23.01.{b,g}!D13</t>
  </si>
  <si>
    <t>S.23.01.g!A14</t>
  </si>
  <si>
    <t>S.23.01.{b,g}!A15</t>
  </si>
  <si>
    <t>S.23.01.{b,g}!D15</t>
  </si>
  <si>
    <t>S.23.01.g!A15A</t>
  </si>
  <si>
    <t>S.23.01.{b,g}!A16</t>
  </si>
  <si>
    <t>S.23.01.{b,g}!B16</t>
  </si>
  <si>
    <t>S.23.01.{b,g}!B16A</t>
  </si>
  <si>
    <t>S.23.01.{b,g}!C16</t>
  </si>
  <si>
    <t>S.23.01.{b,g}!D16</t>
  </si>
  <si>
    <t>S.23.01.g!A17</t>
  </si>
  <si>
    <t>Minority interests (if not reported as part of another own fund item)</t>
  </si>
  <si>
    <t>S.23.01.g!A18</t>
  </si>
  <si>
    <t>S.23.01.g!B18</t>
  </si>
  <si>
    <t>S.23.01.g!B18A</t>
  </si>
  <si>
    <t>S.23.01.g!C18</t>
  </si>
  <si>
    <t>S.23.01.g!D18</t>
  </si>
  <si>
    <t>S.23.01.g!A19</t>
  </si>
  <si>
    <t>Tiering of non-available basic own funds at group level</t>
  </si>
  <si>
    <t>S.23.01.g!C1A</t>
  </si>
  <si>
    <t>S.23.01.g!B5</t>
  </si>
  <si>
    <t>S.23.01.g!C5</t>
  </si>
  <si>
    <t>S.23.01.g!D5</t>
  </si>
  <si>
    <t>S.23.01.g!B7</t>
  </si>
  <si>
    <t>S.23.01.g!B10</t>
  </si>
  <si>
    <t>S.23.01.g!C10</t>
  </si>
  <si>
    <t>S.23.01.g!D10</t>
  </si>
  <si>
    <t>S.23.01.g!B11</t>
  </si>
  <si>
    <t>S.23.01.g!C11</t>
  </si>
  <si>
    <t>S.23.01.g!D11</t>
  </si>
  <si>
    <t>S.23.01.g!B14</t>
  </si>
  <si>
    <t>S.23.01.g!C14</t>
  </si>
  <si>
    <t>S.23.01.g!D14</t>
  </si>
  <si>
    <t>S.23.01.g!D15A</t>
  </si>
  <si>
    <t>S.23.01.g!B17</t>
  </si>
  <si>
    <t>S.23.01.g!B17A</t>
  </si>
  <si>
    <t>S.23.01.g!C17</t>
  </si>
  <si>
    <t>S.23.01.g!D17</t>
  </si>
  <si>
    <t>S.23.01.g!B19</t>
  </si>
  <si>
    <t>S.23.01.g!B19A</t>
  </si>
  <si>
    <t>S.23.01.g!C19</t>
  </si>
  <si>
    <t>S.23.01.g!D19</t>
  </si>
  <si>
    <t>S.23.01.{b,g}!B502</t>
  </si>
  <si>
    <t>S.23.01.b!A503 | S.23.01.g!A603</t>
  </si>
  <si>
    <t>S.23.01.b!A503 | S.23.01.g!B603</t>
  </si>
  <si>
    <t>S.23.01.b!C503 | S.23.01.g!C603</t>
  </si>
  <si>
    <t>S.23.01.b!D503 | S.23.01.g!D603</t>
  </si>
  <si>
    <t>S.23.01.g!A604</t>
  </si>
  <si>
    <t>S.23.01.g!B604</t>
  </si>
  <si>
    <t>S.23.01.g!C604</t>
  </si>
  <si>
    <t>S.23.01.g!D604</t>
  </si>
  <si>
    <t>S.23.01.g!E604</t>
  </si>
  <si>
    <t>S.23.01.g!A605</t>
  </si>
  <si>
    <t>S.23.01.g!B605</t>
  </si>
  <si>
    <t>S.23.01.g!C605</t>
  </si>
  <si>
    <t>S.23.01.g!D605</t>
  </si>
  <si>
    <t>S.23.01.g!E605</t>
  </si>
  <si>
    <t>S.23.01.g!A606</t>
  </si>
  <si>
    <t>S.23.01.g!B606</t>
  </si>
  <si>
    <t>S.23.01.g!C606</t>
  </si>
  <si>
    <t>S.23.01.g!D606</t>
  </si>
  <si>
    <t>S.23.01.g!E606</t>
  </si>
  <si>
    <t>S.23.01.g!A607</t>
  </si>
  <si>
    <t>S.23.01.g!B607</t>
  </si>
  <si>
    <t>S.23.01.g!C607</t>
  </si>
  <si>
    <t>S.23.01.g!D607</t>
  </si>
  <si>
    <t>S.23.01.g!E607</t>
  </si>
  <si>
    <t>S.23.01.b!A20 | S.23.01.g!A21</t>
  </si>
  <si>
    <t>S.23.01.b!B20 | S.23.01.g!B21</t>
  </si>
  <si>
    <t>S.23.01.b!B20A | S.23.01.g!B21A</t>
  </si>
  <si>
    <t>S.23.01.b!C20 | S.23.01.g!C21</t>
  </si>
  <si>
    <t>S.23.01.b!D20 | S.23.01.g!D21</t>
  </si>
  <si>
    <t>S.23.01.{b,g}!A42</t>
  </si>
  <si>
    <t>S.23.01.{b,g}!C42</t>
  </si>
  <si>
    <t>S.23.01.{b,g}!D42</t>
  </si>
  <si>
    <t>S.23.01.b!A43 | S.23.01.g!A44</t>
  </si>
  <si>
    <t>S.23.01.b!C43 | S.23.01.g!C44</t>
  </si>
  <si>
    <t>S.23.01.b!D43 | S.23.01.g!D44</t>
  </si>
  <si>
    <t>S.23.01.g!A45</t>
  </si>
  <si>
    <t>S.23.01.g!A45A</t>
  </si>
  <si>
    <t>S.23.01.g!A45B</t>
  </si>
  <si>
    <t>S.23.01.g!A45C</t>
  </si>
  <si>
    <t>S.23.01.g!A45D</t>
  </si>
  <si>
    <t>S.23.01.g!B45D</t>
  </si>
  <si>
    <t>S.23.01.g!C45D</t>
  </si>
  <si>
    <t>S.23.01.g!D45D</t>
  </si>
  <si>
    <t>S.23.01.g!E45D</t>
  </si>
  <si>
    <t>S.23.01.g!A45E</t>
  </si>
  <si>
    <t>S.23.01.g!B45E</t>
  </si>
  <si>
    <t>S.23.01.g!C45E</t>
  </si>
  <si>
    <t>S.23.01.g!D45E</t>
  </si>
  <si>
    <t>S.23.01.g!E45E</t>
  </si>
  <si>
    <t>S.23.01.b!A46 | S.23.01.g!A48</t>
  </si>
  <si>
    <t>S.23.01.b!B46 | S.23.01.g!B48</t>
  </si>
  <si>
    <t>S.23.01.b!C46 | S.23.01.g!C48</t>
  </si>
  <si>
    <t>S.23.01.b!D46 | S.23.01.g!D48</t>
  </si>
  <si>
    <t>S.23.01.b!E46 | S.23.01.g!E48</t>
  </si>
  <si>
    <t>S.23.01.b!A47 | S.23.01.g!A49</t>
  </si>
  <si>
    <t>S.23.01.b!B47 | S.23.01.g!B49</t>
  </si>
  <si>
    <t>S.23.01.b!C47 | S.23.01.g!C49</t>
  </si>
  <si>
    <t>S.23.01.b!D47 | S.23.01.g!D49</t>
  </si>
  <si>
    <t>S.23.01.b!A50 | S.02.01.{b,g}!A26</t>
  </si>
  <si>
    <t>S.23.01.b!B50 | S.02.01.{b,g}!A26</t>
  </si>
  <si>
    <t xml:space="preserve">S.23.01.b!C50 | </t>
  </si>
  <si>
    <t xml:space="preserve">S.23.01.b!D50 | </t>
  </si>
  <si>
    <t xml:space="preserve">S.23.01.b!E50 | </t>
  </si>
  <si>
    <t>S.23.01.b!A51 | S.23.01.g!A51A</t>
  </si>
  <si>
    <t>S.23.01.b!B51 | S.23.01.g!B51A</t>
  </si>
  <si>
    <t>S.23.01.b!C51 | S.23.01.g!C51A</t>
  </si>
  <si>
    <t>S.23.01.b!D51 | S.23.01.g!D51A</t>
  </si>
  <si>
    <t>S.23.01.b!A52 | S.23.01.g!A52A</t>
  </si>
  <si>
    <t>S.23.01.b!A53 | S.23.01.g!A53A</t>
  </si>
  <si>
    <t>S.23.01.g!A53B</t>
  </si>
  <si>
    <t>S.23.01.{b,g}!B23</t>
  </si>
  <si>
    <t>S.23.01.{b,g}!B24</t>
  </si>
  <si>
    <t>S.23.01.{b,g}!B25</t>
  </si>
  <si>
    <t>S.23.01.{b,g}!B26</t>
  </si>
  <si>
    <t>S.23.01.{b,g}!B27</t>
  </si>
  <si>
    <t>Other non available own funds</t>
  </si>
  <si>
    <t>S.23.01.g!B28</t>
  </si>
  <si>
    <t>Reconciliation reserve (total group)</t>
  </si>
  <si>
    <t>S.23.01.{b,g}!B29A</t>
  </si>
  <si>
    <t>S.23.01.{b,g}!A30</t>
  </si>
  <si>
    <t>S.23.01.{b,g}!A31</t>
  </si>
  <si>
    <t>S.23.01.{b,g}!A32</t>
  </si>
  <si>
    <t>S.25.01.{b,g}!A1</t>
  </si>
  <si>
    <t>S.25.01.{b,g}!B1</t>
  </si>
  <si>
    <t>S.25.01.{b,g}!A2</t>
  </si>
  <si>
    <t>S.25.01.{b,g}!B2</t>
  </si>
  <si>
    <t>S.25.01.{b,g}!A3</t>
  </si>
  <si>
    <t>S.25.01.{b,g}!B3</t>
  </si>
  <si>
    <t>S.25.01.{b,g}!A4</t>
  </si>
  <si>
    <t>S.25.01.{b,g}!B4</t>
  </si>
  <si>
    <t>S.25.01.{b,g}!A5</t>
  </si>
  <si>
    <t>S.25.01.{b,g}!B5</t>
  </si>
  <si>
    <t>S.25.01.{b,g}!A6</t>
  </si>
  <si>
    <t>S.25.01.{b,g}!B6</t>
  </si>
  <si>
    <t>S.25.01.{b,g}!A7</t>
  </si>
  <si>
    <t>S.25.01.{b,g}!B7</t>
  </si>
  <si>
    <t>S.25.01.{b,g}!A10</t>
  </si>
  <si>
    <t>S.25.01.{b,g}!B10</t>
  </si>
  <si>
    <t>S.25.01.{b,g}!A13</t>
  </si>
  <si>
    <t>S.25.01.{b,g}!A11</t>
  </si>
  <si>
    <t>S.25.01.{b,g}!A12</t>
  </si>
  <si>
    <t>S.25.01.{b,g}!A14A</t>
  </si>
  <si>
    <t>S.25.01.{b,g}!A14C</t>
  </si>
  <si>
    <t>S.25.01.{b,g}!A17</t>
  </si>
  <si>
    <t>S.25.01.g!A15</t>
  </si>
  <si>
    <t>S.25.01.g!A15A</t>
  </si>
  <si>
    <t>S.25.01.g!A15B</t>
  </si>
  <si>
    <t>S.25.01.g!A15C</t>
  </si>
  <si>
    <t>Non-controlled participation requirements (groups only)</t>
  </si>
  <si>
    <t>S.25.01.g!A16</t>
  </si>
  <si>
    <t>S.25.01.{b,g}!A18</t>
  </si>
  <si>
    <t>S.25.01.{b,g}!A20</t>
  </si>
  <si>
    <t>S.25.01.g!A21</t>
  </si>
  <si>
    <t>S.25.01.{b,g}!A14B</t>
  </si>
  <si>
    <t>S.25.01.{b,g}!A14</t>
  </si>
  <si>
    <t>S.25.01.{b,g}!A11A</t>
  </si>
  <si>
    <t>S.25.01.{b,g}!A11B</t>
  </si>
  <si>
    <t>S.26.01.{b,g}!A00</t>
  </si>
  <si>
    <t>S.26.01.{b,g}!AA01</t>
  </si>
  <si>
    <t>S.26.01.{b,g}!AA02</t>
  </si>
  <si>
    <t>S.26.01.{b,g}!AA03</t>
  </si>
  <si>
    <t>S.26.01.{b,g}!C0</t>
  </si>
  <si>
    <t>S.26.01.{b,g}!D0</t>
  </si>
  <si>
    <t>S.26.01.{b,g}!A1</t>
  </si>
  <si>
    <t>S.26.01.{b,g}!A1A</t>
  </si>
  <si>
    <t>S.26.01.{b,g}!B1</t>
  </si>
  <si>
    <t xml:space="preserve">S.26.01.{b,g}!C1
</t>
  </si>
  <si>
    <t>S.26.01.{b,g}!B1A</t>
  </si>
  <si>
    <t xml:space="preserve">S.26.01.{b,g}!D1
</t>
  </si>
  <si>
    <t>S.26.01.{b,g}!B1B</t>
  </si>
  <si>
    <t>S.26.01.{b,g}!A2</t>
  </si>
  <si>
    <t>S.26.01.{b,g}!A2A</t>
  </si>
  <si>
    <t>S.26.01.{b,g}!B2</t>
  </si>
  <si>
    <t xml:space="preserve">S.26.01.{b,g}!C2
</t>
  </si>
  <si>
    <t>S.26.01.{b,g}!B2A</t>
  </si>
  <si>
    <t xml:space="preserve">S.26.01.{b,g}!D2
</t>
  </si>
  <si>
    <t>S.26.01.{b,g}!B2B</t>
  </si>
  <si>
    <t>S.26.01.{b,g}!C3</t>
  </si>
  <si>
    <t>S.26.01.{b,g}!D3</t>
  </si>
  <si>
    <t>S.26.01.{b,g}!A4</t>
  </si>
  <si>
    <t>S.26.01.{b,g}!A4A</t>
  </si>
  <si>
    <t>S.26.01.{b,g}!B4</t>
  </si>
  <si>
    <t>S.26.01.{b,g}!C4</t>
  </si>
  <si>
    <t>S.26.01.{b,g}!B4A</t>
  </si>
  <si>
    <t>S.26.01.{b,g}!D4</t>
  </si>
  <si>
    <t>S.26.01.{b,g}!B4B</t>
  </si>
  <si>
    <t>S.26.01.{b,g}!A5</t>
  </si>
  <si>
    <t>S.26.01.{b,g}!B5</t>
  </si>
  <si>
    <t>S.26.01.{b,g}!A6</t>
  </si>
  <si>
    <t>S.26.01.{b,g}!B6</t>
  </si>
  <si>
    <t>S.26.01.{b,g}!A7</t>
  </si>
  <si>
    <t>S.26.01.{b,g}!B7</t>
  </si>
  <si>
    <t>S.26.01.{b,g}!A8</t>
  </si>
  <si>
    <t>S.26.01.{b,g}!A8A</t>
  </si>
  <si>
    <t>S.26.01.{b,g}!B8</t>
  </si>
  <si>
    <t>S.26.01.{b,g}!C8</t>
  </si>
  <si>
    <t>S.26.01.{b,g}!B8A</t>
  </si>
  <si>
    <t>S.26.01.{b,g}!D8</t>
  </si>
  <si>
    <t>S.26.01.{b,g}!B8B</t>
  </si>
  <si>
    <t>S.26.01.{b,g}!A9</t>
  </si>
  <si>
    <t>S.26.01.{b,g}!B9</t>
  </si>
  <si>
    <t>S.26.01.{b,g}!A10</t>
  </si>
  <si>
    <t>S.26.01.{b,g}!B10</t>
  </si>
  <si>
    <t>S.26.01.{b,g}!A11</t>
  </si>
  <si>
    <t>S.26.01.{b,g}!B11</t>
  </si>
  <si>
    <t>S.26.01.{b,g}!A12</t>
  </si>
  <si>
    <t>S.26.01.{b,g}!A12A</t>
  </si>
  <si>
    <t>S.26.01.{b,g}!B12</t>
  </si>
  <si>
    <t>S.26.01.{b,g}!C12</t>
  </si>
  <si>
    <t>S.26.01.{b,g}!B12A</t>
  </si>
  <si>
    <t xml:space="preserve">S.26.01.{b,g}!D12
</t>
  </si>
  <si>
    <t>S.26.01.{b,g}!B12B</t>
  </si>
  <si>
    <t>S.26.01.{b,g}!C13</t>
  </si>
  <si>
    <t>S.26.01.{b,g}!D13</t>
  </si>
  <si>
    <t>S.26.01.{b,g}!A14</t>
  </si>
  <si>
    <t>S.26.01.{b,g}!A14A</t>
  </si>
  <si>
    <t>S.26.01.{b,g}!B14</t>
  </si>
  <si>
    <t>S.26.01.{b,g}!C14</t>
  </si>
  <si>
    <t>S.26.01.{b,g}!B14A</t>
  </si>
  <si>
    <t>S.26.01.{b,g}!D14</t>
  </si>
  <si>
    <t>S.26.01.{b,g}!B14B</t>
  </si>
  <si>
    <t>S.26.01.{b,g}!C15</t>
  </si>
  <si>
    <t>S.26.01.{b,g}!D15</t>
  </si>
  <si>
    <t>S.26.01.{b,g}!A16</t>
  </si>
  <si>
    <t>S.26.01.{b,g}!A16A</t>
  </si>
  <si>
    <t>S.26.01.{b,g}!B16</t>
  </si>
  <si>
    <t>S.26.01.{b,g}!C16</t>
  </si>
  <si>
    <t>S.26.01.{b,g}!B16A</t>
  </si>
  <si>
    <t>S.26.01.{b,g}!D16</t>
  </si>
  <si>
    <t>S.26.01.{b,g}!B16B</t>
  </si>
  <si>
    <t>S.26.01.{b,g}!A17</t>
  </si>
  <si>
    <t>S.26.01.{b,g}!A17A</t>
  </si>
  <si>
    <t>S.26.01.{b,g}!B17</t>
  </si>
  <si>
    <t>S.26.01.{b,g}!C17</t>
  </si>
  <si>
    <t>S.26.01.{b,g}!B17A</t>
  </si>
  <si>
    <t>S.26.01.{b,g}!D17</t>
  </si>
  <si>
    <t>S.26.01.{b,g}!B17B</t>
  </si>
  <si>
    <t>S.26.01.{b,g}!A18</t>
  </si>
  <si>
    <t>S.26.01.{b,g}!A18A</t>
  </si>
  <si>
    <t>S.26.01.{b,g}!B18</t>
  </si>
  <si>
    <t>S.26.01.{b,g}!C18</t>
  </si>
  <si>
    <t>S.26.01.{b,g}!B18A</t>
  </si>
  <si>
    <t>S.26.01.{b,g}!D18</t>
  </si>
  <si>
    <t>S.26.01.{b,g}!B18B</t>
  </si>
  <si>
    <t>S.26.01.{b,g}!A19</t>
  </si>
  <si>
    <t>S.26.01.{b,g}!C19</t>
  </si>
  <si>
    <t>S.26.01.{b,g}!D19</t>
  </si>
  <si>
    <t>S.26.01.{b,g}!A20</t>
  </si>
  <si>
    <t>S.26.01.{b,g}!A20A</t>
  </si>
  <si>
    <t>S.26.01.{b,g}!C20</t>
  </si>
  <si>
    <t>S.26.01.{b,g}!D20</t>
  </si>
  <si>
    <t>S.26.01.{b,g}!C22</t>
  </si>
  <si>
    <t>S.26.01.{b,g}!D22</t>
  </si>
  <si>
    <t>S.26.01.{b,g}!C23</t>
  </si>
  <si>
    <t>S.26.01.{b,g}!D23</t>
  </si>
  <si>
    <t>A00</t>
  </si>
  <si>
    <t>A001</t>
  </si>
  <si>
    <t>S.26.01.{b,g}!AB10/AA10</t>
  </si>
  <si>
    <t>S.26.01.{b,g}!C1</t>
  </si>
  <si>
    <t>S.26.01.{b,g}!A3</t>
  </si>
  <si>
    <t>A01</t>
  </si>
  <si>
    <t>A02</t>
  </si>
  <si>
    <t>A03</t>
  </si>
  <si>
    <t>A04</t>
  </si>
  <si>
    <t>A05</t>
  </si>
  <si>
    <t>A06</t>
  </si>
  <si>
    <t>A1</t>
  </si>
  <si>
    <t>A1A</t>
  </si>
  <si>
    <t>B1</t>
  </si>
  <si>
    <t>B1A</t>
  </si>
  <si>
    <t>C1</t>
  </si>
  <si>
    <t>B1B</t>
  </si>
  <si>
    <t>D1</t>
  </si>
  <si>
    <t>A2</t>
  </si>
  <si>
    <t>A2A</t>
  </si>
  <si>
    <t>B2</t>
  </si>
  <si>
    <t>B2A</t>
  </si>
  <si>
    <t>C2</t>
  </si>
  <si>
    <t>B2B</t>
  </si>
  <si>
    <t>D2</t>
  </si>
  <si>
    <t>A3</t>
  </si>
  <si>
    <t>A3A</t>
  </si>
  <si>
    <t>B3</t>
  </si>
  <si>
    <t>B3A</t>
  </si>
  <si>
    <t>C3</t>
  </si>
  <si>
    <t>B3B</t>
  </si>
  <si>
    <t>D3</t>
  </si>
  <si>
    <t>C04</t>
  </si>
  <si>
    <t>D04</t>
  </si>
  <si>
    <t>A4</t>
  </si>
  <si>
    <t>A4A</t>
  </si>
  <si>
    <t>B4</t>
  </si>
  <si>
    <t>B4A</t>
  </si>
  <si>
    <t>C4</t>
  </si>
  <si>
    <t>B4B</t>
  </si>
  <si>
    <t>D4</t>
  </si>
  <si>
    <t>A5</t>
  </si>
  <si>
    <t>A5A</t>
  </si>
  <si>
    <t>B5</t>
  </si>
  <si>
    <t>B5A</t>
  </si>
  <si>
    <t>C5</t>
  </si>
  <si>
    <t>B5B</t>
  </si>
  <si>
    <t>D5</t>
  </si>
  <si>
    <t>A6</t>
  </si>
  <si>
    <t>A6A</t>
  </si>
  <si>
    <t>B6</t>
  </si>
  <si>
    <t>B6A</t>
  </si>
  <si>
    <t>C6</t>
  </si>
  <si>
    <t>B6B</t>
  </si>
  <si>
    <t>D6</t>
  </si>
  <si>
    <t>A7</t>
  </si>
  <si>
    <t>A7A</t>
  </si>
  <si>
    <t>B7</t>
  </si>
  <si>
    <t>B7A</t>
  </si>
  <si>
    <t>C7</t>
  </si>
  <si>
    <t>B7B</t>
  </si>
  <si>
    <t>D7</t>
  </si>
  <si>
    <t>A8</t>
  </si>
  <si>
    <t>A8A</t>
  </si>
  <si>
    <t>B8</t>
  </si>
  <si>
    <t>B8A</t>
  </si>
  <si>
    <t>C8</t>
  </si>
  <si>
    <t>B8B</t>
  </si>
  <si>
    <t>D8</t>
  </si>
  <si>
    <t>A9</t>
  </si>
  <si>
    <t>A9A</t>
  </si>
  <si>
    <t>B9</t>
  </si>
  <si>
    <t>B9A</t>
  </si>
  <si>
    <t>C9</t>
  </si>
  <si>
    <t>B9B</t>
  </si>
  <si>
    <t>D9</t>
  </si>
  <si>
    <t>C10</t>
  </si>
  <si>
    <t>D10</t>
  </si>
  <si>
    <t>C11</t>
  </si>
  <si>
    <t>D11</t>
  </si>
  <si>
    <t>Vprem</t>
  </si>
  <si>
    <t>Vres</t>
  </si>
  <si>
    <t>A12</t>
  </si>
  <si>
    <t>A12A</t>
  </si>
  <si>
    <t>B12</t>
  </si>
  <si>
    <t>C12</t>
  </si>
  <si>
    <t>D12</t>
  </si>
  <si>
    <t>E12</t>
  </si>
  <si>
    <t>F12</t>
  </si>
  <si>
    <t>A13</t>
  </si>
  <si>
    <t>A13A</t>
  </si>
  <si>
    <t>B13</t>
  </si>
  <si>
    <t>C13</t>
  </si>
  <si>
    <t>D13</t>
  </si>
  <si>
    <t>E13</t>
  </si>
  <si>
    <t>F13</t>
  </si>
  <si>
    <t>A14</t>
  </si>
  <si>
    <t>A14A</t>
  </si>
  <si>
    <t>B14</t>
  </si>
  <si>
    <t>C14</t>
  </si>
  <si>
    <t>D14</t>
  </si>
  <si>
    <t>E14</t>
  </si>
  <si>
    <t>F14</t>
  </si>
  <si>
    <t>A15</t>
  </si>
  <si>
    <t>A15A</t>
  </si>
  <si>
    <t>B15</t>
  </si>
  <si>
    <t>C15</t>
  </si>
  <si>
    <t>D15</t>
  </si>
  <si>
    <t>E15</t>
  </si>
  <si>
    <t>F15</t>
  </si>
  <si>
    <t>F16</t>
  </si>
  <si>
    <t>A16</t>
  </si>
  <si>
    <t>A17</t>
  </si>
  <si>
    <t>A18</t>
  </si>
  <si>
    <t>A18A</t>
  </si>
  <si>
    <t>B18</t>
  </si>
  <si>
    <t>B18B</t>
  </si>
  <si>
    <t>D18</t>
  </si>
  <si>
    <t>D19</t>
  </si>
  <si>
    <t>D20</t>
  </si>
  <si>
    <t>B21</t>
  </si>
  <si>
    <t>A21</t>
  </si>
  <si>
    <t>B22</t>
  </si>
  <si>
    <t>A22</t>
  </si>
  <si>
    <t>B23</t>
  </si>
  <si>
    <t>A23</t>
  </si>
  <si>
    <t>B24</t>
  </si>
  <si>
    <t>A24</t>
  </si>
  <si>
    <t>B25</t>
  </si>
  <si>
    <t>A25</t>
  </si>
  <si>
    <t>Diversification within health underwriting risk module (Net)</t>
  </si>
  <si>
    <t>B26</t>
  </si>
  <si>
    <t>A26</t>
  </si>
  <si>
    <t>B27</t>
  </si>
  <si>
    <t>A27</t>
  </si>
  <si>
    <t>E1</t>
  </si>
  <si>
    <t>F1</t>
  </si>
  <si>
    <t>E2</t>
  </si>
  <si>
    <t>F2</t>
  </si>
  <si>
    <t>E3</t>
  </si>
  <si>
    <t>F3</t>
  </si>
  <si>
    <t>E4</t>
  </si>
  <si>
    <t>F4</t>
  </si>
  <si>
    <t>E5</t>
  </si>
  <si>
    <t>F5</t>
  </si>
  <si>
    <t>E6</t>
  </si>
  <si>
    <t>F6</t>
  </si>
  <si>
    <t>E7</t>
  </si>
  <si>
    <t>F7</t>
  </si>
  <si>
    <t>E8</t>
  </si>
  <si>
    <t>F8</t>
  </si>
  <si>
    <t>E9</t>
  </si>
  <si>
    <t>F9</t>
  </si>
  <si>
    <t>A10</t>
  </si>
  <si>
    <t>A10A</t>
  </si>
  <si>
    <t>B10</t>
  </si>
  <si>
    <t>E10</t>
  </si>
  <si>
    <t>F10</t>
  </si>
  <si>
    <t>A11</t>
  </si>
  <si>
    <t>A11A</t>
  </si>
  <si>
    <t>B11</t>
  </si>
  <si>
    <t>E11</t>
  </si>
  <si>
    <t>F11</t>
  </si>
  <si>
    <t>B15A</t>
  </si>
  <si>
    <t>Capital requirement for operational risk based on technical provisions</t>
  </si>
  <si>
    <t>Earned life gross premiums  (12 months prior to the previous 12 months)</t>
  </si>
  <si>
    <t>MCRNL Result</t>
  </si>
  <si>
    <t>B16</t>
  </si>
  <si>
    <t>C16</t>
  </si>
  <si>
    <t>B17</t>
  </si>
  <si>
    <t>C17</t>
  </si>
  <si>
    <t>MCRL Result</t>
  </si>
  <si>
    <t>B19</t>
  </si>
  <si>
    <t>B20</t>
  </si>
  <si>
    <t>C23</t>
  </si>
  <si>
    <t>A28</t>
  </si>
  <si>
    <t>A29</t>
  </si>
  <si>
    <t>A30</t>
  </si>
  <si>
    <t>MCR(NL, NL) Result</t>
  </si>
  <si>
    <t>MCR(NL, L)Result</t>
  </si>
  <si>
    <t>G2</t>
  </si>
  <si>
    <t>G3</t>
  </si>
  <si>
    <t>G4</t>
  </si>
  <si>
    <t>G5</t>
  </si>
  <si>
    <t>G6</t>
  </si>
  <si>
    <t>G7</t>
  </si>
  <si>
    <t>G8</t>
  </si>
  <si>
    <t>G9</t>
  </si>
  <si>
    <t>G10</t>
  </si>
  <si>
    <t>G11</t>
  </si>
  <si>
    <t>G12</t>
  </si>
  <si>
    <t>G13</t>
  </si>
  <si>
    <t>G14</t>
  </si>
  <si>
    <t>G15</t>
  </si>
  <si>
    <t>D16</t>
  </si>
  <si>
    <t>E16</t>
  </si>
  <si>
    <t>G16</t>
  </si>
  <si>
    <t>D17</t>
  </si>
  <si>
    <t>E17</t>
  </si>
  <si>
    <t>F17</t>
  </si>
  <si>
    <t>G17</t>
  </si>
  <si>
    <t>MCR(L, NL) Result</t>
  </si>
  <si>
    <t>MCR(L, L) Result</t>
  </si>
  <si>
    <t>C18</t>
  </si>
  <si>
    <t>F19</t>
  </si>
  <si>
    <t>F20</t>
  </si>
  <si>
    <t>D21</t>
  </si>
  <si>
    <t>F21</t>
  </si>
  <si>
    <t>D22</t>
  </si>
  <si>
    <t>F22</t>
  </si>
  <si>
    <t>E23</t>
  </si>
  <si>
    <t>G23</t>
  </si>
  <si>
    <t>B32</t>
  </si>
  <si>
    <t>C32</t>
  </si>
  <si>
    <t>B33</t>
  </si>
  <si>
    <t>C33</t>
  </si>
  <si>
    <t>B34</t>
  </si>
  <si>
    <t>C34</t>
  </si>
  <si>
    <t>B35</t>
  </si>
  <si>
    <t>C35</t>
  </si>
  <si>
    <t>B36</t>
  </si>
  <si>
    <t>C36</t>
  </si>
  <si>
    <t>B37</t>
  </si>
  <si>
    <t>C37</t>
  </si>
  <si>
    <t>B38</t>
  </si>
  <si>
    <t>C38</t>
  </si>
  <si>
    <t>Solvency Capital Requirement - for undertakings on Partial Internal Models</t>
  </si>
  <si>
    <t>S.25.01.{b,g}!A8</t>
  </si>
  <si>
    <t>S.25.01.{b,g}!A9</t>
  </si>
  <si>
    <t>S.25.01.{b,g}!AA01</t>
  </si>
  <si>
    <t>S.25.01.{b,g}!AA02</t>
  </si>
  <si>
    <t>S.25.01.{b,g}!AA03</t>
  </si>
  <si>
    <t>S.25.01.{b,g}!AA04</t>
  </si>
  <si>
    <t>S.25.01.{b,g}!AA05</t>
  </si>
  <si>
    <t>S.25.01.{b,g}!AA07</t>
  </si>
  <si>
    <t>S.25.01.{b,g}!AA013</t>
  </si>
  <si>
    <t>S.25.02.{b,g}!A1A</t>
  </si>
  <si>
    <t>A1B</t>
  </si>
  <si>
    <t>A1C</t>
  </si>
  <si>
    <t>B8AA</t>
  </si>
  <si>
    <t>Solvency Capital Requirement - for undertakings on Full Internal Models</t>
  </si>
  <si>
    <t>B7C</t>
  </si>
  <si>
    <t xml:space="preserve">B8 </t>
  </si>
  <si>
    <t>B14AA</t>
  </si>
  <si>
    <t>B14A</t>
  </si>
  <si>
    <r>
      <t xml:space="preserve">Diversification within health underwriting risk module </t>
    </r>
    <r>
      <rPr>
        <sz val="11"/>
        <rFont val="Calibri"/>
        <family val="2"/>
      </rPr>
      <t>(Net)</t>
    </r>
  </si>
  <si>
    <t>Modified durations</t>
  </si>
  <si>
    <t>Modified duration</t>
  </si>
  <si>
    <t>Reassessed SCR post stress</t>
  </si>
  <si>
    <t>Solvency Capital Requirement</t>
  </si>
  <si>
    <t>Risk margin in the balance sheet</t>
  </si>
  <si>
    <t>Information on situation under Low yield scenario B</t>
  </si>
  <si>
    <t>Questions – Low yield module</t>
  </si>
  <si>
    <t>Impact of Low yield scenario B on balance sheet</t>
  </si>
  <si>
    <t>Liability cash flows under Low yield scenario B</t>
  </si>
  <si>
    <t>Liability cash flows under Low yield scenario A</t>
  </si>
  <si>
    <t>Asset cash flows under Low yield scenario A</t>
  </si>
  <si>
    <t>Asset cash flows under Low yield scenario B</t>
  </si>
  <si>
    <t>Information on situation under Low yield scenario A</t>
  </si>
  <si>
    <t>Impact of Low yield scenario A on balance sheet</t>
  </si>
  <si>
    <t>Liability cash flows at end 2013</t>
  </si>
  <si>
    <t>Asset cash flows at end 2013</t>
  </si>
  <si>
    <t>Eligible own funds to meet the MCR or the floor to the group SCR</t>
  </si>
  <si>
    <t>It serves no specific purpose and can be deleted.</t>
  </si>
  <si>
    <t>MCR/SCR</t>
  </si>
  <si>
    <t>Core module scenarios</t>
  </si>
  <si>
    <t>Impact on surplus</t>
  </si>
  <si>
    <t>Impact on SCR ratio</t>
  </si>
  <si>
    <t>Low yield module scenarios</t>
  </si>
  <si>
    <t>Scenario status:</t>
  </si>
  <si>
    <t>Low yield scenarios</t>
  </si>
  <si>
    <t>A</t>
  </si>
  <si>
    <t>B</t>
  </si>
  <si>
    <t>Non-life scenarios</t>
  </si>
  <si>
    <t>Average Guaranteed rate of new 2014 business</t>
  </si>
  <si>
    <t>Increase by 0-1%</t>
  </si>
  <si>
    <t>Answer</t>
  </si>
  <si>
    <t>a. Fixed guaranteed rates will still be offered but at a lower rate.</t>
  </si>
  <si>
    <t>b. A switch to unit-linked products is considered.</t>
  </si>
  <si>
    <t>d. Other (please specify)</t>
  </si>
  <si>
    <t>c. It is considered not to offer any more life business with guarantees.</t>
  </si>
  <si>
    <t>Comment</t>
  </si>
  <si>
    <t>Other (please specify)</t>
  </si>
  <si>
    <t xml:space="preserve">A. Long lasting low rates </t>
  </si>
  <si>
    <t>B. Atypical reverse shocked interest rate curve</t>
  </si>
  <si>
    <t>Answer (please select from drop down list)</t>
  </si>
  <si>
    <t>E. Which average guaranteed rate are you currently offering (new 2014 business)?</t>
  </si>
  <si>
    <t>F. How do you expect your average guaranteed rate to evolve in the next 10 years?</t>
  </si>
  <si>
    <t>G. Under a ‘runoff’ assumption, at what point in time could asset returns be insufficient to cover guarantees (if at all)?</t>
  </si>
  <si>
    <r>
      <t xml:space="preserve">H. How </t>
    </r>
    <r>
      <rPr>
        <b/>
        <sz val="13"/>
        <rFont val="Calibri"/>
        <family val="2"/>
      </rPr>
      <t>might a prolonged low yield environment predominantly impact the business mix of your undertaking over time?</t>
    </r>
  </si>
  <si>
    <r>
      <t>I. What do you consider to be the most threat</t>
    </r>
    <r>
      <rPr>
        <b/>
        <sz val="13"/>
        <rFont val="Calibri"/>
        <family val="2"/>
      </rPr>
      <t>ening low yield scenario to your undertaking?</t>
    </r>
  </si>
  <si>
    <t>a. There is no need to change the asset mix.</t>
  </si>
  <si>
    <t>b. A shift in our current investment structure will need to be considered in the near future – describe this shift.</t>
  </si>
  <si>
    <t>c. A focus will be mainly put on new/other investment categories – describe these categories.</t>
  </si>
  <si>
    <t>d. Other (please specify)</t>
  </si>
  <si>
    <t>a. Changing the investments structure/behaviour.</t>
  </si>
  <si>
    <t>b. Use of hedging techniques.</t>
  </si>
  <si>
    <t>c. Change in product mix offered.</t>
  </si>
  <si>
    <t xml:space="preserve">d. Higher degree of earnings retention. </t>
  </si>
  <si>
    <t>e. Other (please specify)</t>
  </si>
  <si>
    <t>A. &amp; B. Size of relevant business in terms of Technical Provisions (TP) plus development over past 5 years (potentially using the product categories below) and duration of assets &amp; liabilities</t>
  </si>
  <si>
    <r>
      <t xml:space="preserve">K. What do you consider to be the main ‘mitigation’ strategy relative to the risk of </t>
    </r>
    <r>
      <rPr>
        <b/>
        <sz val="13"/>
        <rFont val="Calibri"/>
        <family val="2"/>
      </rPr>
      <t>a prolonged low yield scenario?</t>
    </r>
  </si>
  <si>
    <t>J. How might a prolonged low yield environment impact the asset mix of your undertaking over time?</t>
  </si>
  <si>
    <t>Capital requirements (Standard formula)</t>
  </si>
  <si>
    <t>Incidence of ring fenced funds</t>
  </si>
  <si>
    <t>Numbers of ring fenced funds</t>
  </si>
  <si>
    <t>Reporting of internal models outcomes</t>
  </si>
  <si>
    <t>Kind of outcomes reported</t>
  </si>
  <si>
    <t>Impact on surplus (amount)</t>
  </si>
  <si>
    <t>Impact on SCR coverage (%)</t>
  </si>
  <si>
    <t>Effect of LTG measures</t>
  </si>
  <si>
    <t>Contract features</t>
  </si>
  <si>
    <t>without options and guarantees</t>
  </si>
  <si>
    <t>with options and guarantees without surrender value</t>
  </si>
  <si>
    <t>with options and guarantees with surrender value</t>
  </si>
  <si>
    <t>with options and guarantees</t>
  </si>
  <si>
    <t>Non-life</t>
  </si>
  <si>
    <t>end 2013</t>
  </si>
  <si>
    <t>Guaranteed rate</t>
  </si>
  <si>
    <t>end 2009</t>
  </si>
  <si>
    <t>Offered</t>
  </si>
  <si>
    <t>(run-off)</t>
  </si>
  <si>
    <t>Years to</t>
  </si>
  <si>
    <t>shortfall</t>
  </si>
  <si>
    <t>Expected evolution</t>
  </si>
  <si>
    <t>over the next 10 Y</t>
  </si>
  <si>
    <t>liabilities</t>
  </si>
  <si>
    <t>Unit or</t>
  </si>
  <si>
    <t>index</t>
  </si>
  <si>
    <t>linked</t>
  </si>
  <si>
    <t>Before stress situation includes effects of LTG measures ?</t>
  </si>
  <si>
    <t>[Groups] (Re)-insurance undertakings included in the scope of reporting for the before stress situation</t>
  </si>
  <si>
    <t>(Re)-insurance undertaking name</t>
  </si>
  <si>
    <t>Capital requirements have been re-assessed post-stress ?</t>
  </si>
  <si>
    <t>Reporting includes ring fenced funds information ?</t>
  </si>
  <si>
    <t>Tables and flags used in this spreadsheet. Tables are given excel names starting with "T.". Flags are given excel names starting with "_".</t>
  </si>
  <si>
    <t>T.LY.Q.K</t>
  </si>
  <si>
    <t>T.LY.Q.J</t>
  </si>
  <si>
    <t>T.LY.Q.I</t>
  </si>
  <si>
    <t>T.LY.Q.H</t>
  </si>
  <si>
    <t>T.LY.Q.F</t>
  </si>
  <si>
    <t>T.YesNo &amp; T.YesNoNA</t>
  </si>
  <si>
    <t>T.Filing &amp; T.FilingNA</t>
  </si>
  <si>
    <t>_IsIndividual</t>
  </si>
  <si>
    <t>Origin: http://www.xe.com/currencytables/?from=EUR&amp;date=2013-12-31</t>
  </si>
  <si>
    <t>#Entities</t>
  </si>
  <si>
    <t>This spreadsheet uses the following color conventions for cells:</t>
  </si>
  <si>
    <t>Sheet names with a red background and starting with a sharp sign # have an explanatory purpose (and can be safely deleted).</t>
  </si>
  <si>
    <t>1) Colors</t>
  </si>
  <si>
    <t>2) Modules and scope</t>
  </si>
  <si>
    <t>Use of Long term guarantee measures</t>
  </si>
  <si>
    <t>IV.A.i</t>
  </si>
  <si>
    <t>IV.A.ii</t>
  </si>
  <si>
    <t>IV.B.i</t>
  </si>
  <si>
    <t>IV.B.ii</t>
  </si>
  <si>
    <t>IV.C.i</t>
  </si>
  <si>
    <t>IV.C.ii</t>
  </si>
  <si>
    <t>Volatility Adjustment</t>
  </si>
  <si>
    <t xml:space="preserve">I - Allocation of TP along the </t>
  </si>
  <si>
    <t>of which investments</t>
  </si>
  <si>
    <t>of which reinsurance recoverables</t>
  </si>
  <si>
    <t>Impact on capital requirement</t>
  </si>
  <si>
    <t>Impact on risk margin</t>
  </si>
  <si>
    <t>Share of TP</t>
  </si>
  <si>
    <t>of which impact of transitional on RFR</t>
  </si>
  <si>
    <t>and the sheets specific to the core module.</t>
  </si>
  <si>
    <t>This sheet is a visual separator between the sheets common for the Core and Low yield modules</t>
  </si>
  <si>
    <t>and the sheets specific to the Low yield module.</t>
  </si>
  <si>
    <t>This sheet is a visual separator between the sheets specific for the Core module</t>
  </si>
  <si>
    <t>This sheet is a visual separator between the explanatoruy sheets</t>
  </si>
  <si>
    <t>and the sheets common to the Core and Low yield modules.</t>
  </si>
  <si>
    <t>Core+Low yield</t>
  </si>
  <si>
    <t>If Yes, which kind of internal model (Partial or Full) ?</t>
  </si>
  <si>
    <t>Remaining part of the Solvency Capital Requirement calculated using partial internal model</t>
  </si>
  <si>
    <t>Reinsurance recoverables</t>
  </si>
  <si>
    <t>of which with profit</t>
  </si>
  <si>
    <t>of which others</t>
  </si>
  <si>
    <t>II - Bond portfolio</t>
  </si>
  <si>
    <t>II.1 - Bond portfolio structure</t>
  </si>
  <si>
    <t>II.2 - Credit quality</t>
  </si>
  <si>
    <t>II.3 - Durations</t>
  </si>
  <si>
    <t>III - Property exposure</t>
  </si>
  <si>
    <t>IV - Usage of LTG measures</t>
  </si>
  <si>
    <t>V - Risk margin (IM/PIM)</t>
  </si>
  <si>
    <t>T.PIM</t>
  </si>
  <si>
    <t>VI</t>
  </si>
  <si>
    <t>VI - Ring-fenced funds</t>
  </si>
  <si>
    <t>Life technical provisions (excluding health and index-linked and unit-linked)</t>
  </si>
  <si>
    <t>Net technical provisions</t>
  </si>
  <si>
    <t>Technical provisions for life with profit</t>
  </si>
  <si>
    <t>Structure</t>
  </si>
  <si>
    <t>Risk margin (if reassessed)</t>
  </si>
  <si>
    <t>- others</t>
  </si>
  <si>
    <t>The Core module aims to be simultaneously representative for all participating countries and to present an economic view with due acknowledgment of the sharing and diversification of risks within groups. The Core module target groups as a whole – or the re-insurance part of conglomerates - and not individual re-insurance undertakings within a participating group. Depending on the participating countries, completion of the Core module by individual re-insurance entities is also needed to reach a sufficient level of representativeness for all countries.</t>
  </si>
  <si>
    <t xml:space="preserve">The Low yield module is focused on the effects of a low yield environment for re-insurance undertakings in the European countries. Only individual undertakings – and not groups - are required to complete this part of the ST14. </t>
  </si>
  <si>
    <t>They are used to visually flag the modules of the Stress test 2014 exercise</t>
  </si>
  <si>
    <t>3) Options</t>
  </si>
  <si>
    <t>The before stress situation is using the latest available technical specifications for the preparatory phase of Solvency II with some differences:
- for the sake of comparability, standard formula results is the baseline
- undertakings in the process of reporting partial or full internal result are encouraged to also provide the internal model results
-if Long term garantee measures are used, the effect of this is asked to allow a proper understanding of the respective effects of the economic stress defined in the technical specification and the LTG measures.</t>
  </si>
  <si>
    <t>Recalculation of after stress SCR is not required, but it is acknowledged that some participants may want to assess the new SCR value post stress. The spreadsheet allows to provide this additional information.</t>
  </si>
  <si>
    <t>When the transitional on risk free rate is used, an additional information on the marginal effect of this in the post stress situation is required. This should be calculated using the methodology provided for the interest rate risk for the SCR. This will allow a better understanding of the propagation of the economic stress of the balance sheet and to the LTG measure effect.</t>
  </si>
  <si>
    <t>4) Overview</t>
  </si>
  <si>
    <t>The overview sheet provides some high level information on the effect of the stresses.</t>
  </si>
  <si>
    <t>This is automatically filled from the other part of the spreadsheet, using the filing indicators</t>
  </si>
  <si>
    <r>
      <t xml:space="preserve">The overview sheet provides some high level information on the effect of the stresses. This is automatically filled from the other part of the spreadsheet, using the filing indicators. </t>
    </r>
    <r>
      <rPr>
        <b/>
        <sz val="11"/>
        <color indexed="8"/>
        <rFont val="Calibri"/>
        <family val="2"/>
      </rPr>
      <t>These filing indicators should be set for each individual stresses.</t>
    </r>
    <r>
      <rPr>
        <sz val="11"/>
        <color indexed="8"/>
        <rFont val="Calibri"/>
        <family val="2"/>
      </rPr>
      <t xml:space="preserve"> For the single factor insurance stresses, the NA option can be used to indicate the absence of exposure to the defined scenario.</t>
    </r>
  </si>
  <si>
    <t>5) Other information</t>
  </si>
  <si>
    <t xml:space="preserve">All cell types are unlocked, which means that participants can override the formulas if necessary. Most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the National Supervisory Authority will otherwise not be able to efficiently process the data submitted. Names of the sheets should not also not be modified. </t>
  </si>
  <si>
    <t>The stress test exercise comprise a Core module and a Low yield module</t>
  </si>
  <si>
    <t>Some individual undertakings may thus have to report both the Core and Low yield part of the stress test exercise. For other participating entities, Group participation will coincide with the Core module reporting while individual participation will coincide with the Low yield module.</t>
  </si>
  <si>
    <t>Written premiums</t>
  </si>
  <si>
    <t>6) Disclaimer</t>
  </si>
  <si>
    <t xml:space="preserve">The templates for the stress test have been aligned to the extent possible to the latest known draft of the Solvency 2 Delegated Act. However, as the work on the Delegated Act is still ongoing potential discrepancies may still exist. Nevertheless, for stress test purposes the current state of the templates is considered sufficiently robust. In the case of specific reporting requirements for the LTG measures for the stress test these are designed solely to allow completion of the stress test. In due time, the capture of the LTG measures in regular reporting templates will be examined in a separate and transparent exercise, which will only be possible when the Delegated Acts are finalised. </t>
  </si>
  <si>
    <t>Questions – Core module</t>
  </si>
  <si>
    <t>Supranational (EEA)</t>
  </si>
  <si>
    <t>Supranational (non-EEA)</t>
  </si>
  <si>
    <t>List of changes between released versions</t>
  </si>
  <si>
    <t>Version 1</t>
  </si>
  <si>
    <t>Version published on launch day</t>
  </si>
  <si>
    <t>Version 2</t>
  </si>
  <si>
    <t>Area concerned</t>
  </si>
  <si>
    <t>Change made</t>
  </si>
  <si>
    <t>BS!C28:D28</t>
  </si>
  <si>
    <t>BS!C73:D73</t>
  </si>
  <si>
    <t>BS!C116:D116</t>
  </si>
  <si>
    <t>Overview!C7</t>
  </si>
  <si>
    <t>Added unit linked assets in the investment part of the asset</t>
  </si>
  <si>
    <t>Changed title of sheet CA.Q</t>
  </si>
  <si>
    <t>BS+!H108</t>
  </si>
  <si>
    <t>Fixed formula for total assets</t>
  </si>
  <si>
    <t>Added formula for total investments</t>
  </si>
  <si>
    <t>Added formula for excess of assets over liabilities</t>
  </si>
  <si>
    <t>Added a validation rule (drop down) for the Standard formula risk modules vs Partial internal model questions</t>
  </si>
  <si>
    <t>BS!F201:F207</t>
  </si>
  <si>
    <t>Removed duration request for total bond portfolio</t>
  </si>
  <si>
    <t>BS+!C93:F93 and C107:F107</t>
  </si>
  <si>
    <t>Reserve rows for supranationals / EU institutions</t>
  </si>
  <si>
    <t>BS.CA{1,2}!G18 and BS.LY{A,B}!G13</t>
  </si>
  <si>
    <t>Fix computation of SCR/IM optional after stress recalculation on surplus</t>
  </si>
  <si>
    <t>Create new name linked to the reply on the Use of LTG measures question</t>
  </si>
  <si>
    <t>Fix handling of N/A choices for SFIS in Overview display triggers</t>
  </si>
  <si>
    <t>Fix RFF impact on SCR coverage</t>
  </si>
  <si>
    <t>Fix MCR/SCR ratio formula</t>
  </si>
  <si>
    <t>Remove irrelevant indication</t>
  </si>
  <si>
    <t>Participant!H17</t>
  </si>
  <si>
    <t>Overview!I19</t>
  </si>
  <si>
    <t>Overview!C22</t>
  </si>
  <si>
    <t>Overview!F31:S31</t>
  </si>
  <si>
    <t>Overview!C38:D38 and C57:D57</t>
  </si>
  <si>
    <t>Use the new name as a display trigger in Overview</t>
  </si>
  <si>
    <t>CA.Q!D2</t>
  </si>
  <si>
    <t>SFIS!B65</t>
  </si>
  <si>
    <t>Version 3</t>
  </si>
  <si>
    <t>Overview!G53</t>
  </si>
  <si>
    <t>Overview!G56</t>
  </si>
  <si>
    <t>LY.Q!B10</t>
  </si>
  <si>
    <t>LY.Q!B13</t>
  </si>
  <si>
    <t>LY.Q!B25</t>
  </si>
  <si>
    <t>LY.Q!B28</t>
  </si>
  <si>
    <t>LY.Q!B39</t>
  </si>
  <si>
    <t>LY.Q!B42</t>
  </si>
  <si>
    <t>LY.Q!B53</t>
  </si>
  <si>
    <t>LY.Q!B56</t>
  </si>
  <si>
    <t>LY.Q!B67</t>
  </si>
  <si>
    <t>LY.Q!B70</t>
  </si>
  <si>
    <t>LY.Q!B81</t>
  </si>
  <si>
    <t>LY.Q!B84</t>
  </si>
  <si>
    <t>LY.Q!B131</t>
  </si>
  <si>
    <t>LY.Q!B134</t>
  </si>
  <si>
    <t>LY.Q!B145</t>
  </si>
  <si>
    <t>LY.Q!B148</t>
  </si>
  <si>
    <t>LY.Q!B159</t>
  </si>
  <si>
    <t>LY.Q!B162</t>
  </si>
  <si>
    <t>Corrected wrong label based on Q&amp;A answer to Q10</t>
  </si>
  <si>
    <t>Version 4</t>
  </si>
  <si>
    <t>BS.LYA!G12</t>
  </si>
  <si>
    <t>BS.LYB!G12</t>
  </si>
  <si>
    <t>Corrected mitigation surplus formula</t>
  </si>
  <si>
    <t>Overall stress effect without LTG measures (If LTG measures used) including LAC of Deferred Taxes</t>
  </si>
  <si>
    <t>Investment funds (excl Real Estate funds invested in EEA property)</t>
  </si>
  <si>
    <t>Version 5</t>
  </si>
  <si>
    <t>Clarification of label based on Q&amp;A answer to Q127(1.a)</t>
  </si>
  <si>
    <t>Correction of LTG effect forumla based on Q&amp;A answer to Q127(1.b)</t>
  </si>
  <si>
    <t>Clarification of label based on Q&amp;A answer to Q132</t>
  </si>
  <si>
    <t>Correction of liability forumla based on Q&amp;A answer to Q135 &amp; Q136</t>
  </si>
  <si>
    <t>BS.CA1!B147</t>
  </si>
  <si>
    <t>BS.CA2!B147</t>
  </si>
  <si>
    <t>BS.LYA!B50</t>
  </si>
  <si>
    <t>BS.LYB!B50</t>
  </si>
  <si>
    <t>Overview!C38</t>
  </si>
  <si>
    <t>Overview!D38</t>
  </si>
  <si>
    <t>Overview!C57</t>
  </si>
  <si>
    <t>BS.CA1!B25</t>
  </si>
  <si>
    <t>BS.CA2!B25</t>
  </si>
  <si>
    <t>BS.LYA!B20</t>
  </si>
  <si>
    <t>BS.LYB!B20</t>
  </si>
  <si>
    <t>BS.CA1!G16</t>
  </si>
  <si>
    <t>BS.CA2!G16</t>
  </si>
  <si>
    <t>BS.LYA!G11</t>
  </si>
  <si>
    <t>BS.LYB!G11</t>
  </si>
  <si>
    <t>Overview!D57</t>
  </si>
  <si>
    <t>Version 6</t>
  </si>
  <si>
    <t>Overview!C44</t>
  </si>
  <si>
    <t>Overview!D44</t>
  </si>
  <si>
    <t>Overview!E44</t>
  </si>
  <si>
    <t>Overview!F44</t>
  </si>
  <si>
    <t>Overview!G44</t>
  </si>
  <si>
    <t>Overview!H44</t>
  </si>
  <si>
    <t>Overview!I44</t>
  </si>
  <si>
    <t>Overview!J44</t>
  </si>
  <si>
    <t>Overview!K44</t>
  </si>
  <si>
    <t>Overview!L44</t>
  </si>
  <si>
    <t>Overview!M44</t>
  </si>
  <si>
    <t>Overview!N44</t>
  </si>
  <si>
    <t>Overview!O44</t>
  </si>
  <si>
    <t>Overview!P44</t>
  </si>
  <si>
    <t>Overview!Q44</t>
  </si>
  <si>
    <t>Overview!R44</t>
  </si>
  <si>
    <t>Overview!S44</t>
  </si>
  <si>
    <t>SFIS!F36</t>
  </si>
  <si>
    <t>SFIS!F53</t>
  </si>
  <si>
    <t>SFIS!F73</t>
  </si>
  <si>
    <t>SFIS!F97</t>
  </si>
  <si>
    <t>SFIS!F121</t>
  </si>
  <si>
    <t>SFIS!F145</t>
  </si>
  <si>
    <t>SFIS!F169</t>
  </si>
  <si>
    <t>Correction of Final coverage ratio forumla based on Q&amp;A answer to Q186</t>
  </si>
  <si>
    <t>Correction of Solvency ratio % Change forumla based on Q&amp;A answer to Q187</t>
  </si>
  <si>
    <t>Version 7</t>
  </si>
  <si>
    <t>Overview!C63</t>
  </si>
  <si>
    <t>Overview!D63</t>
  </si>
  <si>
    <t>Overview!E33</t>
  </si>
  <si>
    <t>Overview!F33</t>
  </si>
  <si>
    <t>Overview!G33</t>
  </si>
  <si>
    <t>Overview!H33</t>
  </si>
  <si>
    <t>Overview!I33</t>
  </si>
  <si>
    <t>Overview!J33</t>
  </si>
  <si>
    <t>Overview!K33</t>
  </si>
  <si>
    <t>Overview!L33</t>
  </si>
  <si>
    <t>Overview!M33</t>
  </si>
  <si>
    <t>Overview!N33</t>
  </si>
  <si>
    <t>Overview!O33</t>
  </si>
  <si>
    <t>Overview!P33</t>
  </si>
  <si>
    <t>Overview!Q33</t>
  </si>
  <si>
    <t>Overview!R33</t>
  </si>
  <si>
    <t>Overview!S33</t>
  </si>
  <si>
    <t>Overview!E34</t>
  </si>
  <si>
    <t>Overview!F34</t>
  </si>
  <si>
    <t>Overview!G34</t>
  </si>
  <si>
    <t>Overview!H34</t>
  </si>
  <si>
    <t>Overview!I34</t>
  </si>
  <si>
    <t>Overview!J34</t>
  </si>
  <si>
    <t>Overview!K34</t>
  </si>
  <si>
    <t>Overview!L34</t>
  </si>
  <si>
    <t>Overview!M34</t>
  </si>
  <si>
    <t>Overview!N34</t>
  </si>
  <si>
    <t>Overview!O34</t>
  </si>
  <si>
    <t>Overview!P34</t>
  </si>
  <si>
    <t>Overview!Q34</t>
  </si>
  <si>
    <t>Overview!R34</t>
  </si>
  <si>
    <t>Overview!S34</t>
  </si>
  <si>
    <t>Overview!E36</t>
  </si>
  <si>
    <t>Overview!F36</t>
  </si>
  <si>
    <t>Overview!G36</t>
  </si>
  <si>
    <t>Overview!H36</t>
  </si>
  <si>
    <t>Overview!I36</t>
  </si>
  <si>
    <t>Overview!J36</t>
  </si>
  <si>
    <t>Overview!K36</t>
  </si>
  <si>
    <t>Overview!L36</t>
  </si>
  <si>
    <t>Overview!M36</t>
  </si>
  <si>
    <t>Overview!N36</t>
  </si>
  <si>
    <t>Overview!O36</t>
  </si>
  <si>
    <t>Overview!P36</t>
  </si>
  <si>
    <t>Overview!Q36</t>
  </si>
  <si>
    <t>Overview!R36</t>
  </si>
  <si>
    <t>Overview!S36</t>
  </si>
  <si>
    <t>Correction of surplus impact from ASSET side linked to Single factor insurance stresses based on Q&amp;A answer to Q196</t>
  </si>
  <si>
    <t>Correction of surplus impact from LIABILITY side linked to Single factor insurance stresses based on Q&amp;A answer to Q196</t>
  </si>
  <si>
    <t>Correction of surplus impact from OTHERS linked to Single factor insurance stresses based on Q&amp;A answer to Q196</t>
  </si>
  <si>
    <t>Correction of liability forumla based on Q&amp;A answer to Q200</t>
  </si>
  <si>
    <t>Version 8</t>
  </si>
  <si>
    <t>BS.LYA!H13</t>
  </si>
  <si>
    <t>BS.LYB!H13</t>
  </si>
  <si>
    <t>BS.CA1!H18</t>
  </si>
  <si>
    <t>BS.CA2!H18</t>
  </si>
  <si>
    <t>BS.LYA!H14</t>
  </si>
  <si>
    <t>BS.LYB!H14</t>
  </si>
  <si>
    <t>BS.CA1!H19</t>
  </si>
  <si>
    <t>BS.CA2!H19</t>
  </si>
  <si>
    <t>Correction of SCR ratio impact from others and overall when SCR is recalculated post stress based on Q&amp;A answer to Q213</t>
  </si>
  <si>
    <t>EIOPA-14-216-ST14_Templates-(20140709)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</si>
</sst>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 _E_u_r_-;\-* #,##0\ _E_u_r_-;_-* &quot;-&quot;\ _E_u_r_-;_-@_-"/>
    <numFmt numFmtId="167" formatCode="#,##0.0_ ;\-#,##0.0\ "/>
    <numFmt numFmtId="168" formatCode="[$-809]d\ mmmm\ yyyy;@"/>
    <numFmt numFmtId="169" formatCode="#0%;\(#0%\)"/>
    <numFmt numFmtId="170" formatCode="#%;\(#%\)"/>
    <numFmt numFmtId="171" formatCode="&quot;Yes&quot;;&quot;Yes&quot;;&quot;No&quot;"/>
    <numFmt numFmtId="172" formatCode="&quot;True&quot;;&quot;True&quot;;&quot;False&quot;"/>
    <numFmt numFmtId="173" formatCode="&quot;On&quot;;&quot;On&quot;;&quot;Off&quot;"/>
    <numFmt numFmtId="174" formatCode="[$€-2]\ #,##0.00_);[Red]\([$€-2]\ #,##0.00\)"/>
    <numFmt numFmtId="175" formatCode="_-* #,##0\ _€_-;\-* #,##0\ _€_-;_-* &quot;-&quot;??\ _€_-;_-@_-"/>
    <numFmt numFmtId="176" formatCode="#,##0.00000"/>
    <numFmt numFmtId="177" formatCode="dd/mm/yyyy;@"/>
    <numFmt numFmtId="178" formatCode="#,##0.0"/>
    <numFmt numFmtId="179" formatCode="0.0"/>
    <numFmt numFmtId="180" formatCode="[$-809]dd\ mmmm\ yyyy"/>
  </numFmts>
  <fonts count="121">
    <font>
      <sz val="11"/>
      <color theme="1"/>
      <name val="Calibri"/>
      <family val="2"/>
    </font>
    <font>
      <sz val="11"/>
      <color indexed="8"/>
      <name val="Calibri"/>
      <family val="2"/>
    </font>
    <font>
      <b/>
      <sz val="11"/>
      <name val="Calibri"/>
      <family val="2"/>
    </font>
    <font>
      <sz val="11"/>
      <name val="Calibri"/>
      <family val="2"/>
    </font>
    <font>
      <i/>
      <sz val="11"/>
      <name val="Calibri"/>
      <family val="2"/>
    </font>
    <font>
      <sz val="9"/>
      <name val="Tahoma"/>
      <family val="2"/>
    </font>
    <font>
      <b/>
      <strike/>
      <sz val="11"/>
      <name val="Calibri"/>
      <family val="2"/>
    </font>
    <font>
      <b/>
      <i/>
      <sz val="11"/>
      <name val="Calibri"/>
      <family val="2"/>
    </font>
    <font>
      <sz val="10"/>
      <name val="Arial"/>
      <family val="2"/>
    </font>
    <font>
      <vertAlign val="subscript"/>
      <sz val="11"/>
      <name val="Calibri"/>
      <family val="2"/>
    </font>
    <font>
      <b/>
      <sz val="9"/>
      <name val="Tahoma"/>
      <family val="2"/>
    </font>
    <font>
      <b/>
      <sz val="10"/>
      <name val="Arial"/>
      <family val="2"/>
    </font>
    <font>
      <b/>
      <sz val="11"/>
      <name val="Arial"/>
      <family val="2"/>
    </font>
    <font>
      <i/>
      <sz val="10"/>
      <name val="Arial"/>
      <family val="2"/>
    </font>
    <font>
      <sz val="9"/>
      <name val="Arial"/>
      <family val="2"/>
    </font>
    <font>
      <sz val="12"/>
      <name val="Arial"/>
      <family val="2"/>
    </font>
    <font>
      <sz val="8"/>
      <name val="Arial"/>
      <family val="2"/>
    </font>
    <font>
      <b/>
      <sz val="12"/>
      <name val="Arial"/>
      <family val="2"/>
    </font>
    <font>
      <sz val="10"/>
      <color indexed="10"/>
      <name val="Arial"/>
      <family val="2"/>
    </font>
    <font>
      <u val="single"/>
      <sz val="10"/>
      <color indexed="12"/>
      <name val="Arial"/>
      <family val="2"/>
    </font>
    <font>
      <b/>
      <sz val="8"/>
      <name val="Arial"/>
      <family val="2"/>
    </font>
    <font>
      <b/>
      <i/>
      <sz val="11"/>
      <color indexed="10"/>
      <name val="Calibri"/>
      <family val="2"/>
    </font>
    <font>
      <b/>
      <i/>
      <sz val="11"/>
      <color indexed="8"/>
      <name val="Calibri"/>
      <family val="2"/>
    </font>
    <font>
      <b/>
      <sz val="13"/>
      <name val="Calibri"/>
      <family val="2"/>
    </font>
    <font>
      <sz val="8"/>
      <color indexed="8"/>
      <name val="Verdana"/>
      <family val="2"/>
    </font>
    <font>
      <sz val="12"/>
      <color indexed="8"/>
      <name val="Verdana"/>
      <family val="2"/>
    </font>
    <font>
      <b/>
      <sz val="10"/>
      <color indexed="63"/>
      <name val="Verdana"/>
      <family val="2"/>
    </font>
    <font>
      <sz val="10"/>
      <color indexed="63"/>
      <name val="Verdana"/>
      <family val="2"/>
    </font>
    <font>
      <b/>
      <sz val="11"/>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Calibri"/>
      <family val="2"/>
    </font>
    <font>
      <b/>
      <sz val="14"/>
      <color indexed="9"/>
      <name val="Calibri"/>
      <family val="2"/>
    </font>
    <font>
      <b/>
      <sz val="18"/>
      <color indexed="62"/>
      <name val="Cambria"/>
      <family val="2"/>
    </font>
    <font>
      <sz val="11"/>
      <color indexed="10"/>
      <name val="Calibri"/>
      <family val="2"/>
    </font>
    <font>
      <sz val="11"/>
      <color indexed="30"/>
      <name val="Calibri"/>
      <family val="2"/>
    </font>
    <font>
      <strike/>
      <sz val="11"/>
      <color indexed="8"/>
      <name val="Calibri"/>
      <family val="2"/>
    </font>
    <font>
      <sz val="11"/>
      <color indexed="54"/>
      <name val="Calibri"/>
      <family val="2"/>
    </font>
    <font>
      <i/>
      <sz val="11"/>
      <color indexed="8"/>
      <name val="Calibri"/>
      <family val="2"/>
    </font>
    <font>
      <sz val="8"/>
      <name val="Calibri"/>
      <family val="2"/>
    </font>
    <font>
      <i/>
      <u val="single"/>
      <sz val="11"/>
      <color indexed="8"/>
      <name val="Calibri"/>
      <family val="2"/>
    </font>
    <font>
      <sz val="9"/>
      <color indexed="8"/>
      <name val="Calibri"/>
      <family val="2"/>
    </font>
    <font>
      <b/>
      <u val="single"/>
      <sz val="12"/>
      <color indexed="9"/>
      <name val="Arial"/>
      <family val="2"/>
    </font>
    <font>
      <b/>
      <sz val="12"/>
      <color indexed="9"/>
      <name val="Arial"/>
      <family val="2"/>
    </font>
    <font>
      <u val="single"/>
      <sz val="8"/>
      <color indexed="12"/>
      <name val="Calibri"/>
      <family val="2"/>
    </font>
    <font>
      <sz val="10"/>
      <name val="Calibri"/>
      <family val="2"/>
    </font>
    <font>
      <sz val="9"/>
      <name val="Calibri"/>
      <family val="2"/>
    </font>
    <font>
      <b/>
      <sz val="8"/>
      <color indexed="8"/>
      <name val="Calibri"/>
      <family val="2"/>
    </font>
    <font>
      <b/>
      <sz val="12"/>
      <color indexed="9"/>
      <name val="Calibri"/>
      <family val="2"/>
    </font>
    <font>
      <sz val="12"/>
      <color indexed="9"/>
      <name val="Calibri"/>
      <family val="2"/>
    </font>
    <font>
      <b/>
      <sz val="13"/>
      <color indexed="8"/>
      <name val="Calibri"/>
      <family val="2"/>
    </font>
    <font>
      <i/>
      <sz val="10"/>
      <color indexed="8"/>
      <name val="Verdana"/>
      <family val="2"/>
    </font>
    <font>
      <b/>
      <sz val="9"/>
      <color indexed="8"/>
      <name val="Calibri"/>
      <family val="2"/>
    </font>
    <font>
      <b/>
      <sz val="12"/>
      <name val="Calibri"/>
      <family val="2"/>
    </font>
    <font>
      <sz val="10"/>
      <color indexed="8"/>
      <name val="Arial"/>
      <family val="2"/>
    </font>
    <font>
      <b/>
      <sz val="8"/>
      <name val="Calibri"/>
      <family val="2"/>
    </font>
    <font>
      <b/>
      <sz val="9"/>
      <name val="Calibri"/>
      <family val="2"/>
    </font>
    <font>
      <i/>
      <sz val="8"/>
      <color indexed="8"/>
      <name val="Calibri"/>
      <family val="2"/>
    </font>
    <font>
      <b/>
      <sz val="11"/>
      <color indexed="8"/>
      <name val="Verdana"/>
      <family val="2"/>
    </font>
    <font>
      <b/>
      <sz val="10"/>
      <name val="Calibri"/>
      <family val="2"/>
    </font>
    <font>
      <i/>
      <sz val="10"/>
      <name val="Calibr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Calibri"/>
      <family val="2"/>
    </font>
    <font>
      <b/>
      <sz val="14"/>
      <color theme="0"/>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strike/>
      <sz val="11"/>
      <color theme="1"/>
      <name val="Calibri"/>
      <family val="2"/>
    </font>
    <font>
      <sz val="11"/>
      <color rgb="FF00B050"/>
      <name val="Calibri"/>
      <family val="2"/>
    </font>
    <font>
      <sz val="11"/>
      <color theme="7" tint="-0.24997000396251678"/>
      <name val="Calibri"/>
      <family val="2"/>
    </font>
    <font>
      <i/>
      <sz val="11"/>
      <color theme="1"/>
      <name val="Calibri"/>
      <family val="2"/>
    </font>
    <font>
      <sz val="8"/>
      <color theme="1"/>
      <name val="Calibri"/>
      <family val="2"/>
    </font>
    <font>
      <i/>
      <u val="single"/>
      <sz val="11"/>
      <color theme="1"/>
      <name val="Calibri"/>
      <family val="2"/>
    </font>
    <font>
      <sz val="9"/>
      <color theme="1"/>
      <name val="Calibri"/>
      <family val="2"/>
    </font>
    <font>
      <b/>
      <u val="single"/>
      <sz val="12"/>
      <color theme="0"/>
      <name val="Arial"/>
      <family val="2"/>
    </font>
    <font>
      <b/>
      <sz val="12"/>
      <color theme="0"/>
      <name val="Arial"/>
      <family val="2"/>
    </font>
    <font>
      <u val="single"/>
      <sz val="8"/>
      <color theme="10"/>
      <name val="Calibri"/>
      <family val="2"/>
    </font>
    <font>
      <b/>
      <sz val="8"/>
      <color theme="1"/>
      <name val="Calibri"/>
      <family val="2"/>
    </font>
    <font>
      <b/>
      <sz val="12"/>
      <color theme="0"/>
      <name val="Calibri"/>
      <family val="2"/>
    </font>
    <font>
      <sz val="12"/>
      <color theme="0"/>
      <name val="Calibri"/>
      <family val="2"/>
    </font>
    <font>
      <b/>
      <sz val="13"/>
      <color theme="1"/>
      <name val="Calibri"/>
      <family val="2"/>
    </font>
    <font>
      <b/>
      <i/>
      <sz val="11"/>
      <color theme="1"/>
      <name val="Calibri"/>
      <family val="2"/>
    </font>
    <font>
      <sz val="8"/>
      <color theme="1"/>
      <name val="Verdana"/>
      <family val="2"/>
    </font>
    <font>
      <b/>
      <sz val="10"/>
      <color rgb="FF333333"/>
      <name val="Verdana"/>
      <family val="2"/>
    </font>
    <font>
      <sz val="10"/>
      <color rgb="FF333333"/>
      <name val="Verdana"/>
      <family val="2"/>
    </font>
    <font>
      <i/>
      <sz val="10"/>
      <color theme="1"/>
      <name val="Verdana"/>
      <family val="2"/>
    </font>
    <font>
      <b/>
      <sz val="9"/>
      <color theme="1"/>
      <name val="Calibri"/>
      <family val="2"/>
    </font>
    <font>
      <sz val="10"/>
      <color theme="1"/>
      <name val="Arial"/>
      <family val="2"/>
    </font>
    <font>
      <i/>
      <sz val="8"/>
      <color theme="1"/>
      <name val="Calibri"/>
      <family val="2"/>
    </font>
    <font>
      <b/>
      <sz val="11"/>
      <color theme="1"/>
      <name val="Verdana"/>
      <family val="2"/>
    </font>
    <font>
      <sz val="10"/>
      <color theme="1"/>
      <name val="Verdan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26"/>
        <bgColor indexed="64"/>
      </patternFill>
    </fill>
    <fill>
      <patternFill patternType="solid">
        <fgColor theme="0" tint="-0.24993999302387238"/>
        <bgColor indexed="64"/>
      </patternFill>
    </fill>
    <fill>
      <patternFill patternType="solid">
        <fgColor indexed="42"/>
        <bgColor indexed="64"/>
      </patternFill>
    </fill>
    <fill>
      <patternFill patternType="solid">
        <fgColor indexed="41"/>
        <bgColor indexed="64"/>
      </patternFill>
    </fill>
    <fill>
      <patternFill patternType="solid">
        <fgColor rgb="FF66CCFF"/>
        <bgColor indexed="64"/>
      </patternFill>
    </fill>
    <fill>
      <patternFill patternType="solid">
        <fgColor rgb="FFCCFFFF"/>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22"/>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indexed="55"/>
        <bgColor indexed="64"/>
      </patternFill>
    </fill>
    <fill>
      <patternFill patternType="solid">
        <fgColor indexed="44"/>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thin">
        <color theme="4"/>
      </top>
      <bottom style="double">
        <color theme="4"/>
      </bottom>
    </border>
    <border>
      <left style="thin"/>
      <right/>
      <top style="thin"/>
      <bottom/>
    </border>
    <border>
      <left/>
      <right/>
      <top style="medium"/>
      <bottom/>
    </border>
    <border>
      <left style="medium"/>
      <right/>
      <top/>
      <bottom/>
    </border>
    <border>
      <left/>
      <right/>
      <top/>
      <bottom style="medium"/>
    </border>
    <border>
      <left style="medium"/>
      <right/>
      <top style="medium"/>
      <bottom/>
    </border>
    <border>
      <left style="medium"/>
      <right/>
      <top/>
      <bottom style="medium"/>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style="thin"/>
      <right style="thin"/>
      <top style="thin"/>
      <bottom style="medium"/>
    </border>
    <border>
      <left style="medium"/>
      <right style="thin"/>
      <top style="medium"/>
      <bottom style="thin"/>
    </border>
    <border>
      <left style="medium"/>
      <right/>
      <top style="medium"/>
      <bottom style="medium"/>
    </border>
    <border>
      <left/>
      <right style="medium"/>
      <top style="medium"/>
      <bottom style="medium"/>
    </border>
    <border>
      <left/>
      <right style="thin"/>
      <top/>
      <bottom/>
    </border>
    <border>
      <left/>
      <right style="thin"/>
      <top/>
      <bottom style="thin"/>
    </border>
    <border>
      <left/>
      <right/>
      <top style="thin"/>
      <bottom/>
    </border>
    <border>
      <left/>
      <right style="thin"/>
      <top style="thin"/>
      <bottom/>
    </border>
    <border>
      <left style="thin"/>
      <right/>
      <top/>
      <bottom style="thin"/>
    </border>
    <border>
      <left/>
      <right/>
      <top/>
      <bottom style="thin"/>
    </border>
    <border>
      <left style="thin"/>
      <right style="thin"/>
      <top/>
      <bottom/>
    </border>
    <border>
      <left/>
      <right/>
      <top style="thin"/>
      <bottom style="thin"/>
    </border>
    <border>
      <left style="thin"/>
      <right/>
      <top/>
      <bottom/>
    </border>
    <border>
      <left/>
      <right style="medium"/>
      <top style="medium"/>
      <bottom/>
    </border>
    <border>
      <left/>
      <right style="medium"/>
      <top/>
      <bottom/>
    </border>
    <border>
      <left style="thin"/>
      <right style="thin"/>
      <top style="medium"/>
      <bottom/>
    </border>
    <border>
      <left style="thin"/>
      <right style="medium"/>
      <top style="medium"/>
      <bottom/>
    </border>
    <border>
      <left style="thin"/>
      <right style="thin"/>
      <top/>
      <bottom style="medium"/>
    </border>
    <border>
      <left/>
      <right style="medium"/>
      <top/>
      <bottom style="medium"/>
    </border>
    <border>
      <left/>
      <right/>
      <top style="medium"/>
      <bottom style="medium"/>
    </border>
    <border>
      <left style="thin"/>
      <right/>
      <top style="medium"/>
      <bottom style="thin"/>
    </border>
    <border>
      <left style="thin"/>
      <right/>
      <top/>
      <bottom style="medium"/>
    </border>
    <border>
      <left style="thin"/>
      <right/>
      <top style="medium"/>
      <bottom/>
    </border>
    <border>
      <left style="thin"/>
      <right style="medium"/>
      <top style="medium"/>
      <bottom style="thin"/>
    </border>
    <border>
      <left style="thin"/>
      <right style="medium"/>
      <top/>
      <bottom/>
    </border>
    <border>
      <left style="thin"/>
      <right style="medium"/>
      <top style="thin"/>
      <bottom/>
    </border>
    <border>
      <left style="thin"/>
      <right style="medium"/>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top style="medium"/>
      <bottom style="hair"/>
    </border>
    <border>
      <left style="thin"/>
      <right/>
      <top style="hair"/>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style="thin"/>
      <right style="medium"/>
      <top style="hair"/>
      <bottom style="hair"/>
    </border>
    <border>
      <left style="thin"/>
      <right style="thin"/>
      <top style="hair"/>
      <bottom style="hair"/>
    </border>
    <border>
      <left style="thin"/>
      <right style="thin"/>
      <top style="hair"/>
      <bottom style="medium"/>
    </border>
    <border>
      <left style="thin"/>
      <right style="thin"/>
      <top style="medium"/>
      <bottom style="hair"/>
    </border>
    <border>
      <left style="thin"/>
      <right style="medium"/>
      <top style="medium"/>
      <bottom style="hair"/>
    </border>
    <border>
      <left style="thin"/>
      <right/>
      <top style="hair"/>
      <bottom>
        <color indexed="63"/>
      </bottom>
    </border>
    <border>
      <left style="thin"/>
      <right style="thin"/>
      <top style="thin"/>
      <bottom style="hair"/>
    </border>
    <border>
      <left>
        <color indexed="63"/>
      </left>
      <right>
        <color indexed="63"/>
      </right>
      <top style="hair"/>
      <bottom>
        <color indexed="63"/>
      </bottom>
    </border>
    <border>
      <left style="thin"/>
      <right style="thin"/>
      <top style="hair"/>
      <bottom style="thin"/>
    </border>
    <border>
      <left style="thin"/>
      <right style="medium"/>
      <top style="hair"/>
      <bottom style="thin"/>
    </border>
    <border>
      <left style="thin"/>
      <right style="thin"/>
      <top style="medium"/>
      <bottom style="thin"/>
    </border>
    <border>
      <left style="thin"/>
      <right style="thin"/>
      <top style="dashDotDot"/>
      <bottom style="thin"/>
    </border>
    <border>
      <left style="thin"/>
      <right style="medium"/>
      <top style="thin"/>
      <bottom style="medium"/>
    </border>
    <border>
      <left style="medium"/>
      <right style="thin"/>
      <top style="thin"/>
      <bottom style="thin"/>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right style="thin"/>
      <top style="thin"/>
      <bottom style="hair"/>
    </border>
    <border>
      <left style="thin"/>
      <right style="medium"/>
      <top style="thin"/>
      <bottom style="hair"/>
    </border>
    <border>
      <left/>
      <right style="thin"/>
      <top style="hair"/>
      <bottom style="hair"/>
    </border>
    <border>
      <left style="thin"/>
      <right/>
      <top style="hair"/>
      <bottom style="medium"/>
    </border>
    <border>
      <left/>
      <right style="thin"/>
      <top style="hair"/>
      <bottom style="medium"/>
    </border>
    <border>
      <left style="medium"/>
      <right style="thin"/>
      <top style="thin"/>
      <bottom style="medium"/>
    </border>
    <border>
      <left>
        <color indexed="63"/>
      </left>
      <right style="thin"/>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thin"/>
      <bottom/>
    </border>
    <border>
      <left style="medium"/>
      <right/>
      <top style="medium"/>
      <bottom style="hair"/>
    </border>
    <border>
      <left style="medium"/>
      <right/>
      <top style="hair"/>
      <bottom style="hair"/>
    </border>
    <border>
      <left style="medium"/>
      <right/>
      <top style="hair"/>
      <bottom style="medium"/>
    </border>
    <border>
      <left style="medium"/>
      <right style="thin"/>
      <top style="medium"/>
      <bottom style="medium"/>
    </border>
    <border>
      <left style="medium"/>
      <right style="medium"/>
      <top style="medium"/>
      <bottom style="medium"/>
    </border>
    <border>
      <left style="medium"/>
      <right style="thin"/>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style="medium"/>
      <bottom/>
    </border>
    <border>
      <left style="medium"/>
      <right/>
      <top style="thin"/>
      <bottom/>
    </border>
    <border>
      <left style="thin"/>
      <right/>
      <top style="medium"/>
      <bottom style="medium"/>
    </border>
    <border>
      <left style="medium"/>
      <right style="medium"/>
      <top style="thin"/>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right/>
      <top style="medium"/>
      <bottom style="thin"/>
    </border>
    <border>
      <left/>
      <right style="medium"/>
      <top style="medium"/>
      <bottom style="thin"/>
    </border>
    <border>
      <left style="thin">
        <color rgb="FFB2B2B2"/>
      </left>
      <right>
        <color indexed="63"/>
      </right>
      <top style="thin">
        <color rgb="FFB2B2B2"/>
      </top>
      <bottom style="thin">
        <color rgb="FFB2B2B2"/>
      </bottom>
    </border>
    <border>
      <left/>
      <right style="thin">
        <color rgb="FFB2B2B2"/>
      </right>
      <top style="thin">
        <color rgb="FFB2B2B2"/>
      </top>
      <bottom style="thin">
        <color rgb="FFB2B2B2"/>
      </bottom>
    </border>
    <border>
      <left>
        <color indexed="63"/>
      </left>
      <right>
        <color indexed="63"/>
      </right>
      <top style="thin">
        <color rgb="FFB2B2B2"/>
      </top>
      <bottom style="thin">
        <color rgb="FFB2B2B2"/>
      </bottom>
    </border>
    <border>
      <left>
        <color indexed="63"/>
      </left>
      <right style="thin"/>
      <top style="medium"/>
      <bottom style="thin"/>
    </border>
    <border>
      <left style="medium"/>
      <right style="medium"/>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8" fillId="33" borderId="0" applyFont="0" applyBorder="0">
      <alignment/>
      <protection/>
    </xf>
    <xf numFmtId="3" fontId="91" fillId="34" borderId="0" applyBorder="0" applyProtection="0">
      <alignment horizontal="right" vertical="center"/>
    </xf>
    <xf numFmtId="0" fontId="0" fillId="35" borderId="0" applyNumberFormat="0" applyFont="0" applyBorder="0" applyAlignment="0">
      <protection/>
    </xf>
    <xf numFmtId="0" fontId="0" fillId="36" borderId="0" applyNumberFormat="0" applyFont="0" applyBorder="0" applyAlignment="0">
      <protection/>
    </xf>
    <xf numFmtId="3" fontId="91" fillId="37" borderId="9" applyBorder="0">
      <alignment horizontal="right" vertical="center"/>
      <protection locked="0"/>
    </xf>
    <xf numFmtId="3" fontId="91" fillId="37" borderId="9" applyBorder="0">
      <alignment horizontal="right" vertical="center"/>
      <protection locked="0"/>
    </xf>
    <xf numFmtId="3" fontId="91" fillId="38" borderId="9" applyNumberFormat="0" applyFont="0" applyBorder="0" applyAlignment="0">
      <protection locked="0"/>
    </xf>
    <xf numFmtId="3" fontId="0" fillId="39" borderId="9" applyFont="0" applyBorder="0" applyProtection="0">
      <alignment horizontal="right"/>
    </xf>
    <xf numFmtId="0" fontId="8" fillId="39" borderId="9" applyBorder="0">
      <alignment horizontal="center" vertical="center"/>
      <protection locked="0"/>
    </xf>
    <xf numFmtId="164" fontId="91" fillId="37" borderId="10" applyFont="0" applyBorder="0">
      <alignment horizontal="right" vertical="center"/>
      <protection locked="0"/>
    </xf>
    <xf numFmtId="0" fontId="92" fillId="20" borderId="9">
      <alignment vertical="center"/>
      <protection/>
    </xf>
    <xf numFmtId="0" fontId="8" fillId="39" borderId="9">
      <alignment horizontal="left" vertical="top" wrapText="1"/>
      <protection locked="0"/>
    </xf>
    <xf numFmtId="0" fontId="93" fillId="0" borderId="0" applyNumberFormat="0" applyFill="0" applyBorder="0" applyAlignment="0" applyProtection="0"/>
    <xf numFmtId="0" fontId="94" fillId="0" borderId="11" applyNumberFormat="0" applyFill="0" applyAlignment="0" applyProtection="0"/>
    <xf numFmtId="0" fontId="95" fillId="0" borderId="0" applyNumberFormat="0" applyFill="0" applyBorder="0" applyAlignment="0" applyProtection="0"/>
  </cellStyleXfs>
  <cellXfs count="974">
    <xf numFmtId="0" fontId="0" fillId="0" borderId="0" xfId="0" applyFont="1" applyAlignment="1">
      <alignment/>
    </xf>
    <xf numFmtId="0" fontId="0" fillId="40" borderId="0" xfId="0" applyFill="1" applyAlignment="1">
      <alignment/>
    </xf>
    <xf numFmtId="0" fontId="3" fillId="36" borderId="12" xfId="63" applyNumberFormat="1" applyFont="1" applyBorder="1" applyAlignment="1">
      <alignment/>
      <protection/>
    </xf>
    <xf numFmtId="0" fontId="0" fillId="0" borderId="0" xfId="0" applyFont="1" applyAlignment="1">
      <alignment/>
    </xf>
    <xf numFmtId="0" fontId="0" fillId="0" borderId="0" xfId="0" applyFont="1" applyBorder="1" applyAlignment="1">
      <alignment/>
    </xf>
    <xf numFmtId="0" fontId="2" fillId="41"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Alignment="1">
      <alignment horizontal="left"/>
    </xf>
    <xf numFmtId="0" fontId="3" fillId="41" borderId="0" xfId="0" applyFont="1" applyFill="1" applyAlignment="1">
      <alignment/>
    </xf>
    <xf numFmtId="0" fontId="3" fillId="0" borderId="0" xfId="0" applyFont="1" applyAlignment="1">
      <alignment/>
    </xf>
    <xf numFmtId="0" fontId="96" fillId="0" borderId="0" xfId="0" applyFont="1" applyAlignment="1">
      <alignment/>
    </xf>
    <xf numFmtId="0" fontId="96" fillId="0" borderId="0" xfId="0" applyFont="1" applyFill="1" applyBorder="1" applyAlignment="1">
      <alignment horizontal="left" vertical="center"/>
    </xf>
    <xf numFmtId="0" fontId="0"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96" fillId="0" borderId="0" xfId="0" applyFont="1" applyFill="1" applyAlignment="1">
      <alignment vertical="center"/>
    </xf>
    <xf numFmtId="0" fontId="3" fillId="41" borderId="0" xfId="0" applyFont="1" applyFill="1" applyBorder="1" applyAlignment="1">
      <alignment horizontal="center" vertical="top" wrapText="1"/>
    </xf>
    <xf numFmtId="0" fontId="3" fillId="41" borderId="0" xfId="0" applyFont="1" applyFill="1" applyBorder="1" applyAlignment="1">
      <alignment vertical="top" wrapText="1"/>
    </xf>
    <xf numFmtId="0" fontId="3" fillId="41" borderId="0" xfId="0" applyFont="1" applyFill="1" applyBorder="1" applyAlignment="1">
      <alignment vertical="top"/>
    </xf>
    <xf numFmtId="0" fontId="3" fillId="41" borderId="0" xfId="0" applyFont="1" applyFill="1" applyAlignment="1">
      <alignment horizontal="center"/>
    </xf>
    <xf numFmtId="0" fontId="3" fillId="42" borderId="0" xfId="0" applyFont="1" applyFill="1" applyBorder="1" applyAlignment="1">
      <alignment/>
    </xf>
    <xf numFmtId="0" fontId="3" fillId="41" borderId="0" xfId="0" applyFont="1" applyFill="1" applyBorder="1" applyAlignment="1">
      <alignment/>
    </xf>
    <xf numFmtId="0" fontId="2" fillId="0" borderId="0" xfId="0" applyFont="1" applyFill="1" applyBorder="1" applyAlignment="1">
      <alignment horizontal="left" vertical="top"/>
    </xf>
    <xf numFmtId="0" fontId="3" fillId="41" borderId="0" xfId="0" applyFont="1" applyFill="1" applyBorder="1" applyAlignment="1">
      <alignment horizontal="center"/>
    </xf>
    <xf numFmtId="0" fontId="3" fillId="41" borderId="0" xfId="0" applyFont="1" applyFill="1" applyBorder="1" applyAlignment="1">
      <alignment horizontal="left"/>
    </xf>
    <xf numFmtId="0" fontId="0" fillId="43" borderId="0" xfId="0" applyFont="1" applyFill="1" applyAlignment="1">
      <alignment horizontal="center" vertical="center"/>
    </xf>
    <xf numFmtId="0" fontId="0" fillId="0" borderId="0" xfId="0" applyFont="1" applyAlignment="1">
      <alignment/>
    </xf>
    <xf numFmtId="0" fontId="97" fillId="41" borderId="0" xfId="0" applyFont="1" applyFill="1" applyBorder="1" applyAlignment="1">
      <alignment horizontal="left"/>
    </xf>
    <xf numFmtId="0" fontId="1" fillId="0" borderId="0" xfId="0" applyFont="1" applyAlignment="1">
      <alignment/>
    </xf>
    <xf numFmtId="0" fontId="98" fillId="0" borderId="0" xfId="0" applyFont="1" applyAlignment="1">
      <alignment/>
    </xf>
    <xf numFmtId="0" fontId="2" fillId="0" borderId="0" xfId="0" applyFont="1" applyFill="1" applyAlignment="1">
      <alignment/>
    </xf>
    <xf numFmtId="0" fontId="3" fillId="41" borderId="0" xfId="0" applyFont="1" applyFill="1" applyAlignment="1">
      <alignment horizontal="right"/>
    </xf>
    <xf numFmtId="0" fontId="96" fillId="41" borderId="0" xfId="0" applyFont="1" applyFill="1" applyBorder="1" applyAlignment="1">
      <alignment horizontal="left" vertical="center"/>
    </xf>
    <xf numFmtId="0" fontId="3" fillId="0" borderId="0" xfId="0" applyFont="1" applyFill="1" applyBorder="1" applyAlignment="1">
      <alignment horizontal="left"/>
    </xf>
    <xf numFmtId="1" fontId="2" fillId="0" borderId="0" xfId="0" applyNumberFormat="1" applyFont="1" applyFill="1" applyBorder="1" applyAlignment="1">
      <alignment horizontal="right" vertical="top" wrapText="1"/>
    </xf>
    <xf numFmtId="0" fontId="3" fillId="0" borderId="0" xfId="0" applyFont="1" applyFill="1" applyBorder="1" applyAlignment="1">
      <alignment/>
    </xf>
    <xf numFmtId="0" fontId="99" fillId="41" borderId="0" xfId="0" applyFont="1" applyFill="1" applyBorder="1" applyAlignment="1">
      <alignment vertical="center"/>
    </xf>
    <xf numFmtId="165" fontId="3" fillId="41" borderId="0" xfId="0" applyNumberFormat="1" applyFont="1" applyFill="1" applyBorder="1" applyAlignment="1">
      <alignment/>
    </xf>
    <xf numFmtId="0" fontId="96" fillId="41" borderId="0" xfId="0" applyFont="1" applyFill="1" applyAlignment="1">
      <alignment/>
    </xf>
    <xf numFmtId="0" fontId="3" fillId="0" borderId="0" xfId="0" applyFont="1" applyFill="1" applyBorder="1" applyAlignment="1">
      <alignment horizontal="center"/>
    </xf>
    <xf numFmtId="0" fontId="3" fillId="41" borderId="13" xfId="0" applyFont="1" applyFill="1" applyBorder="1" applyAlignment="1">
      <alignment/>
    </xf>
    <xf numFmtId="0" fontId="3" fillId="41" borderId="14" xfId="0" applyFont="1" applyFill="1" applyBorder="1" applyAlignment="1">
      <alignment vertical="top" wrapText="1"/>
    </xf>
    <xf numFmtId="0" fontId="3" fillId="41" borderId="15" xfId="0" applyFont="1" applyFill="1" applyBorder="1" applyAlignment="1">
      <alignment/>
    </xf>
    <xf numFmtId="0" fontId="2" fillId="0" borderId="16" xfId="0" applyFont="1" applyFill="1" applyBorder="1" applyAlignment="1">
      <alignment/>
    </xf>
    <xf numFmtId="0" fontId="3" fillId="0" borderId="13" xfId="0" applyFont="1" applyFill="1" applyBorder="1" applyAlignment="1">
      <alignment/>
    </xf>
    <xf numFmtId="0" fontId="2" fillId="0" borderId="14" xfId="0" applyFont="1" applyFill="1" applyBorder="1" applyAlignment="1">
      <alignment/>
    </xf>
    <xf numFmtId="0" fontId="3" fillId="41" borderId="15" xfId="0" applyFont="1" applyFill="1" applyBorder="1" applyAlignment="1">
      <alignment horizontal="left"/>
    </xf>
    <xf numFmtId="0" fontId="3" fillId="41" borderId="16" xfId="0" applyFont="1" applyFill="1" applyBorder="1" applyAlignment="1">
      <alignment/>
    </xf>
    <xf numFmtId="0" fontId="3" fillId="41" borderId="14" xfId="0" applyFont="1" applyFill="1" applyBorder="1" applyAlignment="1">
      <alignment/>
    </xf>
    <xf numFmtId="0" fontId="3" fillId="0" borderId="15" xfId="0" applyFont="1" applyFill="1" applyBorder="1" applyAlignment="1">
      <alignment/>
    </xf>
    <xf numFmtId="0" fontId="3" fillId="0" borderId="14" xfId="0" applyFont="1" applyBorder="1" applyAlignment="1">
      <alignment/>
    </xf>
    <xf numFmtId="0" fontId="3" fillId="41" borderId="13" xfId="0" applyFont="1" applyFill="1" applyBorder="1" applyAlignment="1">
      <alignment horizontal="center"/>
    </xf>
    <xf numFmtId="0" fontId="3" fillId="41" borderId="15" xfId="0" applyFont="1" applyFill="1" applyBorder="1" applyAlignment="1">
      <alignment horizontal="center"/>
    </xf>
    <xf numFmtId="0" fontId="3" fillId="41" borderId="13" xfId="0" applyFont="1" applyFill="1" applyBorder="1" applyAlignment="1">
      <alignment horizontal="center" vertical="top" wrapText="1"/>
    </xf>
    <xf numFmtId="0" fontId="1" fillId="0" borderId="0" xfId="0" applyFont="1" applyAlignment="1">
      <alignment horizontal="center"/>
    </xf>
    <xf numFmtId="0" fontId="1" fillId="41" borderId="0" xfId="0" applyFont="1" applyFill="1" applyAlignment="1">
      <alignment/>
    </xf>
    <xf numFmtId="0" fontId="1" fillId="41" borderId="0" xfId="0" applyFont="1" applyFill="1" applyAlignment="1">
      <alignment vertical="center"/>
    </xf>
    <xf numFmtId="0" fontId="1" fillId="0" borderId="0" xfId="0" applyFont="1" applyAlignment="1">
      <alignment vertical="center"/>
    </xf>
    <xf numFmtId="0" fontId="1" fillId="0" borderId="0" xfId="0" applyFont="1" applyBorder="1" applyAlignment="1">
      <alignment/>
    </xf>
    <xf numFmtId="0" fontId="0" fillId="0" borderId="0" xfId="0" applyAlignment="1">
      <alignment horizontal="center"/>
    </xf>
    <xf numFmtId="0" fontId="100" fillId="0" borderId="0" xfId="0" applyFont="1" applyAlignment="1">
      <alignment/>
    </xf>
    <xf numFmtId="0" fontId="101" fillId="0" borderId="0" xfId="0" applyFont="1" applyAlignment="1">
      <alignment/>
    </xf>
    <xf numFmtId="0" fontId="0" fillId="0" borderId="0" xfId="0" applyAlignment="1">
      <alignment horizontal="center" vertical="center"/>
    </xf>
    <xf numFmtId="0" fontId="101" fillId="0" borderId="14" xfId="0" applyFont="1" applyBorder="1" applyAlignment="1" quotePrefix="1">
      <alignment/>
    </xf>
    <xf numFmtId="0" fontId="101" fillId="0" borderId="17" xfId="0" applyFont="1" applyBorder="1" applyAlignment="1" quotePrefix="1">
      <alignment/>
    </xf>
    <xf numFmtId="0" fontId="53" fillId="33" borderId="18" xfId="60" applyFont="1" applyBorder="1">
      <alignment/>
      <protection/>
    </xf>
    <xf numFmtId="0" fontId="53" fillId="33" borderId="9" xfId="60" applyFont="1" applyBorder="1">
      <alignment/>
      <protection/>
    </xf>
    <xf numFmtId="0" fontId="53" fillId="33" borderId="19" xfId="60" applyFont="1" applyBorder="1">
      <alignment/>
      <protection/>
    </xf>
    <xf numFmtId="0" fontId="53" fillId="33" borderId="20" xfId="60" applyFont="1" applyBorder="1">
      <alignment/>
      <protection/>
    </xf>
    <xf numFmtId="0" fontId="0" fillId="0" borderId="0" xfId="0" applyAlignment="1">
      <alignment/>
    </xf>
    <xf numFmtId="0" fontId="0" fillId="0" borderId="0" xfId="0" applyAlignment="1" applyProtection="1">
      <alignment/>
      <protection/>
    </xf>
    <xf numFmtId="0" fontId="11" fillId="0" borderId="0" xfId="0" applyFont="1" applyAlignment="1" applyProtection="1">
      <alignment/>
      <protection/>
    </xf>
    <xf numFmtId="0" fontId="0" fillId="0" borderId="21" xfId="0" applyBorder="1" applyAlignment="1" applyProtection="1">
      <alignment horizontal="center"/>
      <protection/>
    </xf>
    <xf numFmtId="0" fontId="0" fillId="0" borderId="9" xfId="0" applyBorder="1" applyAlignment="1" applyProtection="1">
      <alignment horizontal="center"/>
      <protection/>
    </xf>
    <xf numFmtId="0" fontId="0" fillId="0" borderId="22" xfId="0" applyBorder="1" applyAlignment="1" applyProtection="1">
      <alignment horizontal="center"/>
      <protection/>
    </xf>
    <xf numFmtId="0" fontId="11" fillId="0" borderId="23" xfId="0" applyFont="1" applyFill="1" applyBorder="1" applyAlignment="1" applyProtection="1">
      <alignment horizontal="left" vertical="top" wrapText="1"/>
      <protection locked="0"/>
    </xf>
    <xf numFmtId="0" fontId="3" fillId="33" borderId="21" xfId="60" applyFont="1" applyBorder="1">
      <alignment/>
      <protection/>
    </xf>
    <xf numFmtId="0" fontId="79" fillId="44" borderId="24" xfId="0" applyFont="1" applyFill="1" applyBorder="1" applyAlignment="1">
      <alignment horizontal="centerContinuous"/>
    </xf>
    <xf numFmtId="0" fontId="79" fillId="44" borderId="25" xfId="0" applyFont="1" applyFill="1" applyBorder="1" applyAlignment="1">
      <alignment horizontal="centerContinuous"/>
    </xf>
    <xf numFmtId="0" fontId="102" fillId="0" borderId="0" xfId="0" applyFont="1" applyAlignment="1">
      <alignment/>
    </xf>
    <xf numFmtId="0" fontId="86" fillId="36" borderId="26" xfId="53" applyNumberFormat="1" applyFill="1" applyBorder="1" applyAlignment="1">
      <alignment horizontal="center"/>
    </xf>
    <xf numFmtId="0" fontId="86" fillId="36" borderId="27" xfId="53" applyNumberFormat="1" applyFill="1" applyBorder="1" applyAlignment="1">
      <alignment horizontal="center"/>
    </xf>
    <xf numFmtId="0" fontId="103" fillId="33" borderId="9" xfId="60" applyFont="1" applyBorder="1">
      <alignment/>
      <protection/>
    </xf>
    <xf numFmtId="0" fontId="14" fillId="35" borderId="12" xfId="62" applyFont="1" applyBorder="1" applyAlignment="1">
      <alignment horizontal="left"/>
      <protection/>
    </xf>
    <xf numFmtId="0" fontId="15" fillId="35" borderId="28" xfId="62" applyFont="1" applyBorder="1" applyAlignment="1">
      <alignment/>
      <protection/>
    </xf>
    <xf numFmtId="0" fontId="8" fillId="35" borderId="28" xfId="62" applyFont="1" applyBorder="1" applyAlignment="1">
      <alignment/>
      <protection/>
    </xf>
    <xf numFmtId="1" fontId="0" fillId="35" borderId="29" xfId="62" applyNumberFormat="1" applyFont="1" applyBorder="1" applyAlignment="1">
      <alignment horizontal="right"/>
      <protection/>
    </xf>
    <xf numFmtId="0" fontId="16" fillId="45" borderId="0" xfId="0" applyFont="1" applyFill="1" applyAlignment="1">
      <alignment horizontal="center"/>
    </xf>
    <xf numFmtId="0" fontId="101" fillId="43" borderId="9" xfId="0" applyFont="1" applyFill="1" applyBorder="1" applyAlignment="1">
      <alignment horizontal="center"/>
    </xf>
    <xf numFmtId="0" fontId="16" fillId="35" borderId="30" xfId="62" applyFont="1" applyBorder="1" applyAlignment="1">
      <alignment/>
      <protection/>
    </xf>
    <xf numFmtId="0" fontId="8" fillId="35" borderId="31" xfId="62" applyFont="1" applyBorder="1" applyAlignment="1">
      <alignment/>
      <protection/>
    </xf>
    <xf numFmtId="0" fontId="94" fillId="35" borderId="31" xfId="62" applyFont="1" applyBorder="1" applyAlignment="1">
      <alignment horizontal="right"/>
      <protection/>
    </xf>
    <xf numFmtId="0" fontId="17" fillId="35" borderId="31" xfId="62" applyFont="1" applyBorder="1" applyAlignment="1">
      <alignment horizontal="center"/>
      <protection/>
    </xf>
    <xf numFmtId="1" fontId="101" fillId="35" borderId="27" xfId="62" applyNumberFormat="1" applyFont="1" applyBorder="1" applyAlignment="1">
      <alignment horizontal="right"/>
      <protection/>
    </xf>
    <xf numFmtId="0" fontId="0" fillId="43" borderId="19" xfId="0" applyFill="1" applyBorder="1" applyAlignment="1">
      <alignment/>
    </xf>
    <xf numFmtId="0" fontId="16" fillId="45" borderId="28" xfId="0" applyFont="1" applyFill="1" applyBorder="1" applyAlignment="1" applyProtection="1">
      <alignment/>
      <protection/>
    </xf>
    <xf numFmtId="0" fontId="16" fillId="45" borderId="29" xfId="0" applyFont="1" applyFill="1" applyBorder="1" applyAlignment="1" applyProtection="1">
      <alignment/>
      <protection/>
    </xf>
    <xf numFmtId="0" fontId="16" fillId="0" borderId="0" xfId="0" applyFont="1" applyAlignment="1">
      <alignment/>
    </xf>
    <xf numFmtId="0" fontId="16" fillId="0" borderId="0" xfId="0" applyFont="1" applyAlignment="1">
      <alignment horizontal="center"/>
    </xf>
    <xf numFmtId="0" fontId="0" fillId="43" borderId="32" xfId="0" applyFill="1" applyBorder="1" applyAlignment="1">
      <alignment/>
    </xf>
    <xf numFmtId="0" fontId="16" fillId="45" borderId="21" xfId="0" applyFont="1" applyFill="1" applyBorder="1" applyAlignment="1" applyProtection="1">
      <alignment/>
      <protection/>
    </xf>
    <xf numFmtId="0" fontId="16" fillId="0" borderId="0" xfId="0" applyFont="1" applyAlignment="1" applyProtection="1">
      <alignment/>
      <protection/>
    </xf>
    <xf numFmtId="0" fontId="0" fillId="43" borderId="21" xfId="0" applyFill="1" applyBorder="1" applyAlignment="1">
      <alignment/>
    </xf>
    <xf numFmtId="0" fontId="79" fillId="20" borderId="18" xfId="0" applyFont="1" applyFill="1" applyBorder="1" applyAlignment="1">
      <alignment/>
    </xf>
    <xf numFmtId="0" fontId="0" fillId="20" borderId="33" xfId="0" applyFill="1" applyBorder="1" applyAlignment="1">
      <alignment/>
    </xf>
    <xf numFmtId="0" fontId="0" fillId="20" borderId="20" xfId="0" applyFill="1" applyBorder="1" applyAlignment="1">
      <alignment/>
    </xf>
    <xf numFmtId="0" fontId="16" fillId="0" borderId="26" xfId="0" applyFont="1" applyBorder="1" applyAlignment="1">
      <alignment horizontal="center"/>
    </xf>
    <xf numFmtId="0" fontId="18" fillId="0" borderId="18" xfId="0" applyFont="1" applyBorder="1" applyAlignment="1">
      <alignment/>
    </xf>
    <xf numFmtId="0" fontId="18" fillId="0" borderId="33" xfId="0" applyFont="1" applyBorder="1" applyAlignment="1">
      <alignment/>
    </xf>
    <xf numFmtId="0" fontId="16" fillId="0" borderId="0" xfId="0" applyFont="1" applyAlignment="1">
      <alignment/>
    </xf>
    <xf numFmtId="0" fontId="101" fillId="45" borderId="0" xfId="0" applyFont="1" applyFill="1" applyAlignment="1" applyProtection="1">
      <alignment/>
      <protection/>
    </xf>
    <xf numFmtId="0" fontId="16" fillId="45" borderId="18" xfId="0" applyFont="1" applyFill="1" applyBorder="1" applyAlignment="1" applyProtection="1">
      <alignment/>
      <protection/>
    </xf>
    <xf numFmtId="0" fontId="16" fillId="45" borderId="20" xfId="0" applyFont="1" applyFill="1" applyBorder="1" applyAlignment="1" applyProtection="1">
      <alignment/>
      <protection/>
    </xf>
    <xf numFmtId="176" fontId="91" fillId="34" borderId="21" xfId="61" applyNumberFormat="1" applyBorder="1">
      <alignment horizontal="right" vertical="center"/>
    </xf>
    <xf numFmtId="0" fontId="53" fillId="45" borderId="9" xfId="0" applyFont="1" applyFill="1" applyBorder="1" applyAlignment="1" applyProtection="1">
      <alignment horizontal="center"/>
      <protection/>
    </xf>
    <xf numFmtId="0" fontId="16" fillId="45" borderId="9" xfId="0" applyFont="1" applyFill="1" applyBorder="1" applyAlignment="1" applyProtection="1">
      <alignment horizontal="center"/>
      <protection/>
    </xf>
    <xf numFmtId="0" fontId="16" fillId="45" borderId="28" xfId="0" applyFont="1" applyFill="1" applyBorder="1" applyAlignment="1" applyProtection="1">
      <alignment horizontal="center"/>
      <protection/>
    </xf>
    <xf numFmtId="0" fontId="16" fillId="45" borderId="9" xfId="0" applyFont="1" applyFill="1" applyBorder="1" applyAlignment="1" applyProtection="1">
      <alignment/>
      <protection/>
    </xf>
    <xf numFmtId="0" fontId="18" fillId="0" borderId="0" xfId="0" applyFont="1" applyAlignment="1">
      <alignment/>
    </xf>
    <xf numFmtId="0" fontId="16" fillId="45" borderId="32" xfId="0" applyFont="1" applyFill="1" applyBorder="1" applyAlignment="1" applyProtection="1">
      <alignment/>
      <protection/>
    </xf>
    <xf numFmtId="0" fontId="16" fillId="45" borderId="34" xfId="0" applyFont="1" applyFill="1" applyBorder="1" applyAlignment="1" applyProtection="1">
      <alignment/>
      <protection/>
    </xf>
    <xf numFmtId="0" fontId="16" fillId="45" borderId="30" xfId="0" applyFont="1" applyFill="1" applyBorder="1" applyAlignment="1" applyProtection="1">
      <alignment/>
      <protection/>
    </xf>
    <xf numFmtId="0" fontId="104" fillId="46" borderId="0" xfId="0" applyFont="1" applyFill="1" applyBorder="1" applyAlignment="1" quotePrefix="1">
      <alignment/>
    </xf>
    <xf numFmtId="0" fontId="53" fillId="46" borderId="32" xfId="0" applyFont="1" applyFill="1" applyBorder="1" applyAlignment="1" quotePrefix="1">
      <alignment/>
    </xf>
    <xf numFmtId="0" fontId="104" fillId="20" borderId="0" xfId="0" applyFont="1" applyFill="1" applyBorder="1" applyAlignment="1" quotePrefix="1">
      <alignment/>
    </xf>
    <xf numFmtId="1" fontId="15" fillId="35" borderId="28" xfId="62" applyNumberFormat="1" applyFont="1" applyBorder="1" applyAlignment="1">
      <alignment/>
      <protection/>
    </xf>
    <xf numFmtId="0" fontId="16" fillId="35" borderId="28" xfId="62" applyFont="1" applyBorder="1" applyAlignment="1">
      <alignment/>
      <protection/>
    </xf>
    <xf numFmtId="20" fontId="101" fillId="35" borderId="28" xfId="62" applyNumberFormat="1" applyFont="1" applyBorder="1" applyAlignment="1">
      <alignment horizontal="left"/>
      <protection/>
    </xf>
    <xf numFmtId="0" fontId="0" fillId="35" borderId="31" xfId="62" applyFont="1" applyBorder="1" applyAlignment="1">
      <alignment/>
      <protection/>
    </xf>
    <xf numFmtId="0" fontId="8" fillId="35" borderId="31" xfId="62" applyFont="1" applyBorder="1" applyAlignment="1">
      <alignment horizontal="center"/>
      <protection/>
    </xf>
    <xf numFmtId="1" fontId="103" fillId="35" borderId="31" xfId="62" applyNumberFormat="1" applyFont="1" applyBorder="1" applyAlignment="1">
      <alignment horizontal="right"/>
      <protection/>
    </xf>
    <xf numFmtId="0" fontId="19" fillId="47" borderId="0" xfId="0" applyFont="1" applyFill="1" applyBorder="1" applyAlignment="1" quotePrefix="1">
      <alignment/>
    </xf>
    <xf numFmtId="0" fontId="53" fillId="47" borderId="32" xfId="0" applyFont="1" applyFill="1" applyBorder="1" applyAlignment="1" quotePrefix="1">
      <alignment/>
    </xf>
    <xf numFmtId="0" fontId="16" fillId="0" borderId="12" xfId="0" applyFont="1" applyBorder="1" applyAlignment="1">
      <alignment/>
    </xf>
    <xf numFmtId="0" fontId="16" fillId="0" borderId="28" xfId="0" applyFont="1" applyBorder="1" applyAlignment="1">
      <alignment/>
    </xf>
    <xf numFmtId="0" fontId="0" fillId="0" borderId="0" xfId="0" applyBorder="1" applyAlignment="1">
      <alignment horizontal="left" indent="2"/>
    </xf>
    <xf numFmtId="0" fontId="14" fillId="35" borderId="28" xfId="62" applyFont="1" applyBorder="1" applyAlignment="1">
      <alignment horizontal="left"/>
      <protection/>
    </xf>
    <xf numFmtId="0" fontId="16" fillId="35" borderId="31" xfId="62" applyFont="1" applyBorder="1" applyAlignment="1">
      <alignment/>
      <protection/>
    </xf>
    <xf numFmtId="3" fontId="91" fillId="34" borderId="9" xfId="61" applyBorder="1">
      <alignment horizontal="right" vertical="center"/>
    </xf>
    <xf numFmtId="3" fontId="91" fillId="34" borderId="21" xfId="61" applyBorder="1" applyProtection="1">
      <alignment horizontal="right" vertical="center"/>
      <protection locked="0"/>
    </xf>
    <xf numFmtId="3" fontId="0" fillId="39" borderId="9" xfId="0" applyNumberFormat="1" applyFill="1" applyBorder="1" applyAlignment="1">
      <alignment horizontal="right"/>
    </xf>
    <xf numFmtId="0" fontId="91" fillId="32" borderId="19" xfId="0" applyFont="1" applyFill="1" applyBorder="1" applyAlignment="1">
      <alignment horizontal="center"/>
    </xf>
    <xf numFmtId="0" fontId="91" fillId="32" borderId="32" xfId="0" applyFont="1" applyFill="1" applyBorder="1" applyAlignment="1">
      <alignment horizontal="center"/>
    </xf>
    <xf numFmtId="0" fontId="8" fillId="33" borderId="9" xfId="60" applyBorder="1">
      <alignment/>
      <protection/>
    </xf>
    <xf numFmtId="3" fontId="91" fillId="34" borderId="32" xfId="61" applyBorder="1" applyProtection="1">
      <alignment horizontal="right" vertical="center"/>
      <protection locked="0"/>
    </xf>
    <xf numFmtId="3" fontId="91" fillId="34" borderId="32" xfId="61" applyBorder="1">
      <alignment horizontal="right" vertical="center"/>
    </xf>
    <xf numFmtId="3" fontId="91" fillId="34" borderId="19" xfId="61" applyBorder="1" applyProtection="1">
      <alignment horizontal="right" vertical="center"/>
      <protection locked="0"/>
    </xf>
    <xf numFmtId="3" fontId="91" fillId="34" borderId="21" xfId="61" applyBorder="1">
      <alignment horizontal="right" vertical="center"/>
    </xf>
    <xf numFmtId="0" fontId="0" fillId="0" borderId="0" xfId="0" applyFont="1" applyBorder="1" applyAlignment="1">
      <alignment/>
    </xf>
    <xf numFmtId="0" fontId="20" fillId="0" borderId="0" xfId="0" applyNumberFormat="1" applyFont="1" applyBorder="1" applyAlignment="1">
      <alignment horizontal="center" vertical="center" wrapText="1"/>
    </xf>
    <xf numFmtId="3" fontId="91" fillId="34" borderId="9" xfId="61" applyBorder="1" applyProtection="1">
      <alignment horizontal="right" vertical="center"/>
      <protection locked="0"/>
    </xf>
    <xf numFmtId="0" fontId="53" fillId="20" borderId="0" xfId="0" applyFont="1" applyFill="1" applyBorder="1" applyAlignment="1" quotePrefix="1">
      <alignment/>
    </xf>
    <xf numFmtId="0" fontId="94" fillId="35" borderId="31" xfId="62" applyFont="1" applyBorder="1" applyAlignment="1">
      <alignment horizontal="center"/>
      <protection/>
    </xf>
    <xf numFmtId="0" fontId="0" fillId="0" borderId="0" xfId="0" applyAlignment="1">
      <alignment/>
    </xf>
    <xf numFmtId="0" fontId="0" fillId="0" borderId="0" xfId="0" applyAlignment="1">
      <alignment/>
    </xf>
    <xf numFmtId="0" fontId="86" fillId="36" borderId="29" xfId="53" applyNumberFormat="1" applyFill="1" applyBorder="1" applyAlignment="1">
      <alignment horizontal="center"/>
    </xf>
    <xf numFmtId="0" fontId="86" fillId="36" borderId="20" xfId="53" applyNumberFormat="1" applyFill="1" applyBorder="1" applyAlignment="1">
      <alignment horizontal="center"/>
    </xf>
    <xf numFmtId="0" fontId="92" fillId="20" borderId="18" xfId="0" applyFont="1" applyFill="1" applyBorder="1" applyAlignment="1">
      <alignment vertical="center"/>
    </xf>
    <xf numFmtId="0" fontId="92" fillId="20" borderId="20" xfId="0" applyFont="1" applyFill="1" applyBorder="1" applyAlignment="1">
      <alignment vertical="center"/>
    </xf>
    <xf numFmtId="3" fontId="91" fillId="34" borderId="18" xfId="61" applyBorder="1" applyProtection="1">
      <alignment horizontal="right" vertical="center"/>
      <protection locked="0"/>
    </xf>
    <xf numFmtId="0" fontId="101" fillId="48" borderId="0" xfId="0" applyFont="1" applyFill="1" applyBorder="1" applyAlignment="1">
      <alignment horizontal="center"/>
    </xf>
    <xf numFmtId="0" fontId="0" fillId="0" borderId="0" xfId="0" applyAlignment="1">
      <alignment horizontal="left" vertical="center"/>
    </xf>
    <xf numFmtId="3" fontId="91" fillId="34" borderId="12" xfId="61" applyBorder="1" applyProtection="1">
      <alignment horizontal="right" vertical="center"/>
      <protection locked="0"/>
    </xf>
    <xf numFmtId="3" fontId="91" fillId="34" borderId="34" xfId="61" applyBorder="1" applyProtection="1">
      <alignment horizontal="right" vertical="center"/>
      <protection locked="0"/>
    </xf>
    <xf numFmtId="3" fontId="91" fillId="34" borderId="30" xfId="61" applyBorder="1" applyProtection="1">
      <alignment horizontal="right" vertical="center"/>
      <protection locked="0"/>
    </xf>
    <xf numFmtId="0" fontId="103" fillId="0" borderId="0" xfId="0" applyFont="1" applyFill="1" applyBorder="1" applyAlignment="1">
      <alignment horizontal="center"/>
    </xf>
    <xf numFmtId="0" fontId="103" fillId="33" borderId="10" xfId="60" applyFont="1" applyBorder="1">
      <alignment/>
      <protection/>
    </xf>
    <xf numFmtId="0" fontId="105" fillId="20" borderId="16" xfId="0" applyFont="1" applyFill="1" applyBorder="1" applyAlignment="1" applyProtection="1">
      <alignment/>
      <protection/>
    </xf>
    <xf numFmtId="0" fontId="104" fillId="20" borderId="13" xfId="0" applyFont="1" applyFill="1" applyBorder="1" applyAlignment="1" quotePrefix="1">
      <alignment/>
    </xf>
    <xf numFmtId="0" fontId="58" fillId="20" borderId="35" xfId="0" applyFont="1" applyFill="1" applyBorder="1" applyAlignment="1" applyProtection="1" quotePrefix="1">
      <alignment horizontal="center"/>
      <protection/>
    </xf>
    <xf numFmtId="0" fontId="105" fillId="46" borderId="14" xfId="0" applyFont="1" applyFill="1" applyBorder="1" applyAlignment="1" applyProtection="1">
      <alignment/>
      <protection/>
    </xf>
    <xf numFmtId="0" fontId="58" fillId="46" borderId="36" xfId="0" applyFont="1" applyFill="1" applyBorder="1" applyAlignment="1" applyProtection="1" quotePrefix="1">
      <alignment horizontal="center"/>
      <protection/>
    </xf>
    <xf numFmtId="0" fontId="105" fillId="20" borderId="14" xfId="0" applyFont="1" applyFill="1" applyBorder="1" applyAlignment="1" applyProtection="1">
      <alignment/>
      <protection/>
    </xf>
    <xf numFmtId="0" fontId="59" fillId="47" borderId="14" xfId="0" applyFont="1" applyFill="1" applyBorder="1" applyAlignment="1" applyProtection="1">
      <alignment horizontal="left" indent="1"/>
      <protection/>
    </xf>
    <xf numFmtId="0" fontId="58" fillId="47" borderId="36" xfId="0" applyFont="1" applyFill="1" applyBorder="1" applyAlignment="1" applyProtection="1" quotePrefix="1">
      <alignment horizontal="center"/>
      <protection/>
    </xf>
    <xf numFmtId="0" fontId="58" fillId="20" borderId="36" xfId="0" applyFont="1" applyFill="1" applyBorder="1" applyAlignment="1" applyProtection="1" quotePrefix="1">
      <alignment horizontal="center"/>
      <protection/>
    </xf>
    <xf numFmtId="0" fontId="11" fillId="0" borderId="16" xfId="0" applyFont="1" applyBorder="1" applyAlignment="1" applyProtection="1" quotePrefix="1">
      <alignment horizontal="centerContinuous"/>
      <protection/>
    </xf>
    <xf numFmtId="0" fontId="19" fillId="0" borderId="13" xfId="0" applyFont="1" applyBorder="1" applyAlignment="1" quotePrefix="1">
      <alignment horizontal="centerContinuous"/>
    </xf>
    <xf numFmtId="0" fontId="11" fillId="0" borderId="37" xfId="0" applyFont="1" applyBorder="1" applyAlignment="1" applyProtection="1">
      <alignment horizontal="center"/>
      <protection/>
    </xf>
    <xf numFmtId="0" fontId="11" fillId="0" borderId="38" xfId="0" applyFont="1" applyBorder="1" applyAlignment="1" applyProtection="1" quotePrefix="1">
      <alignment horizontal="center"/>
      <protection/>
    </xf>
    <xf numFmtId="0" fontId="60" fillId="45" borderId="16" xfId="0" applyFont="1" applyFill="1" applyBorder="1" applyAlignment="1" applyProtection="1">
      <alignment/>
      <protection/>
    </xf>
    <xf numFmtId="0" fontId="19" fillId="45" borderId="13" xfId="0" applyFont="1" applyFill="1" applyBorder="1" applyAlignment="1" quotePrefix="1">
      <alignment/>
    </xf>
    <xf numFmtId="0" fontId="53" fillId="45" borderId="37" xfId="0" applyFont="1" applyFill="1" applyBorder="1" applyAlignment="1" quotePrefix="1">
      <alignment/>
    </xf>
    <xf numFmtId="0" fontId="106" fillId="45" borderId="35" xfId="53" applyFont="1" applyFill="1" applyBorder="1" applyAlignment="1" applyProtection="1" quotePrefix="1">
      <alignment horizontal="center"/>
      <protection/>
    </xf>
    <xf numFmtId="0" fontId="60" fillId="45" borderId="17" xfId="0" applyFont="1" applyFill="1" applyBorder="1" applyAlignment="1" applyProtection="1">
      <alignment/>
      <protection/>
    </xf>
    <xf numFmtId="0" fontId="19" fillId="45" borderId="15" xfId="0" applyFont="1" applyFill="1" applyBorder="1" applyAlignment="1" quotePrefix="1">
      <alignment/>
    </xf>
    <xf numFmtId="0" fontId="53" fillId="45" borderId="39" xfId="0" applyFont="1" applyFill="1" applyBorder="1" applyAlignment="1" quotePrefix="1">
      <alignment/>
    </xf>
    <xf numFmtId="0" fontId="106" fillId="45" borderId="40" xfId="53" applyFont="1" applyFill="1" applyBorder="1" applyAlignment="1" applyProtection="1" quotePrefix="1">
      <alignment horizontal="center"/>
      <protection/>
    </xf>
    <xf numFmtId="0" fontId="104" fillId="20" borderId="35" xfId="0" applyFont="1" applyFill="1" applyBorder="1" applyAlignment="1" quotePrefix="1">
      <alignment/>
    </xf>
    <xf numFmtId="0" fontId="14" fillId="36" borderId="9" xfId="0" applyFont="1" applyFill="1" applyBorder="1" applyAlignment="1" applyProtection="1">
      <alignment horizontal="centerContinuous" vertical="center" wrapText="1"/>
      <protection/>
    </xf>
    <xf numFmtId="0" fontId="14" fillId="36" borderId="9" xfId="0" applyFont="1" applyFill="1" applyBorder="1" applyAlignment="1" applyProtection="1">
      <alignment horizontal="center" vertical="center" wrapText="1"/>
      <protection/>
    </xf>
    <xf numFmtId="0" fontId="53" fillId="20" borderId="13" xfId="0" applyFont="1" applyFill="1" applyBorder="1" applyAlignment="1" quotePrefix="1">
      <alignment horizontal="left"/>
    </xf>
    <xf numFmtId="0" fontId="105" fillId="49" borderId="24" xfId="0" applyFont="1" applyFill="1" applyBorder="1" applyAlignment="1" quotePrefix="1">
      <alignment/>
    </xf>
    <xf numFmtId="0" fontId="0" fillId="49" borderId="41" xfId="0" applyFill="1" applyBorder="1" applyAlignment="1">
      <alignment horizontal="left"/>
    </xf>
    <xf numFmtId="0" fontId="91" fillId="33" borderId="9" xfId="60" applyFont="1" applyBorder="1">
      <alignment/>
      <protection/>
    </xf>
    <xf numFmtId="0" fontId="16" fillId="45" borderId="0" xfId="0" applyFont="1" applyFill="1" applyAlignment="1">
      <alignment horizontal="center" vertical="center"/>
    </xf>
    <xf numFmtId="3" fontId="91" fillId="34" borderId="42" xfId="61" applyBorder="1" applyProtection="1">
      <alignment horizontal="right" vertical="center"/>
      <protection locked="0"/>
    </xf>
    <xf numFmtId="3" fontId="91" fillId="34" borderId="10" xfId="61" applyBorder="1" applyProtection="1">
      <alignment horizontal="right" vertical="center"/>
      <protection locked="0"/>
    </xf>
    <xf numFmtId="3" fontId="91" fillId="34" borderId="43" xfId="61" applyBorder="1" applyProtection="1">
      <alignment horizontal="right" vertical="center"/>
      <protection locked="0"/>
    </xf>
    <xf numFmtId="3" fontId="91" fillId="34" borderId="44" xfId="61" applyBorder="1" applyProtection="1">
      <alignment horizontal="right" vertical="center"/>
      <protection locked="0"/>
    </xf>
    <xf numFmtId="3" fontId="91" fillId="34" borderId="45" xfId="61" applyBorder="1" applyProtection="1">
      <alignment horizontal="right" vertical="center"/>
      <protection locked="0"/>
    </xf>
    <xf numFmtId="3" fontId="91" fillId="34" borderId="46" xfId="61" applyBorder="1" applyProtection="1">
      <alignment horizontal="right" vertical="center"/>
      <protection locked="0"/>
    </xf>
    <xf numFmtId="3" fontId="91" fillId="34" borderId="47" xfId="61" applyBorder="1" applyProtection="1">
      <alignment horizontal="right" vertical="center"/>
      <protection locked="0"/>
    </xf>
    <xf numFmtId="0" fontId="11" fillId="33" borderId="10" xfId="60" applyFont="1" applyBorder="1">
      <alignment/>
      <protection/>
    </xf>
    <xf numFmtId="0" fontId="8" fillId="0" borderId="45" xfId="0" applyFont="1" applyBorder="1" applyAlignment="1" applyProtection="1">
      <alignment horizontal="center" vertical="center" wrapText="1"/>
      <protection/>
    </xf>
    <xf numFmtId="3" fontId="91" fillId="34" borderId="9" xfId="61" applyBorder="1" applyAlignment="1" applyProtection="1">
      <alignment horizontal="center" vertical="center"/>
      <protection locked="0"/>
    </xf>
    <xf numFmtId="3" fontId="91" fillId="34" borderId="48" xfId="61" applyBorder="1" applyProtection="1">
      <alignment horizontal="right" vertical="center"/>
      <protection locked="0"/>
    </xf>
    <xf numFmtId="0" fontId="0" fillId="0" borderId="0" xfId="0" applyFill="1" applyBorder="1" applyAlignment="1">
      <alignment/>
    </xf>
    <xf numFmtId="3" fontId="91" fillId="34" borderId="29" xfId="61" applyBorder="1">
      <alignment horizontal="right" vertical="center"/>
    </xf>
    <xf numFmtId="9" fontId="91" fillId="34" borderId="29" xfId="61" applyNumberFormat="1" applyBorder="1" applyAlignment="1">
      <alignment horizontal="center" vertical="center"/>
    </xf>
    <xf numFmtId="9" fontId="91" fillId="34" borderId="26" xfId="61" applyNumberFormat="1" applyBorder="1" applyAlignment="1">
      <alignment horizontal="center" vertical="center"/>
    </xf>
    <xf numFmtId="9" fontId="91" fillId="34" borderId="27" xfId="61" applyNumberFormat="1" applyBorder="1" applyAlignment="1">
      <alignment horizontal="center" vertical="center"/>
    </xf>
    <xf numFmtId="0" fontId="107" fillId="42" borderId="14" xfId="0" applyFont="1" applyFill="1" applyBorder="1" applyAlignment="1" quotePrefix="1">
      <alignment/>
    </xf>
    <xf numFmtId="0" fontId="94" fillId="42" borderId="0" xfId="0" applyFont="1" applyFill="1" applyBorder="1" applyAlignment="1">
      <alignment horizontal="left" indent="1"/>
    </xf>
    <xf numFmtId="0" fontId="0" fillId="33" borderId="49" xfId="60" applyFont="1" applyBorder="1">
      <alignment/>
      <protection/>
    </xf>
    <xf numFmtId="0" fontId="0" fillId="33" borderId="50" xfId="60" applyFont="1" applyBorder="1">
      <alignment/>
      <protection/>
    </xf>
    <xf numFmtId="0" fontId="0" fillId="33" borderId="51" xfId="60" applyFont="1" applyBorder="1">
      <alignment/>
      <protection/>
    </xf>
    <xf numFmtId="0" fontId="0" fillId="33" borderId="52" xfId="60" applyFont="1" applyBorder="1">
      <alignment/>
      <protection/>
    </xf>
    <xf numFmtId="0" fontId="0" fillId="33" borderId="53" xfId="60" applyFont="1" applyBorder="1">
      <alignment/>
      <protection/>
    </xf>
    <xf numFmtId="0" fontId="0" fillId="33" borderId="54" xfId="60" applyFont="1" applyBorder="1">
      <alignment/>
      <protection/>
    </xf>
    <xf numFmtId="0" fontId="0" fillId="33" borderId="55" xfId="60" applyFont="1" applyBorder="1">
      <alignment/>
      <protection/>
    </xf>
    <xf numFmtId="0" fontId="0" fillId="33" borderId="56" xfId="60" applyFont="1" applyBorder="1">
      <alignment/>
      <protection/>
    </xf>
    <xf numFmtId="0" fontId="0" fillId="33" borderId="57" xfId="60" applyFont="1" applyBorder="1">
      <alignment/>
      <protection/>
    </xf>
    <xf numFmtId="0" fontId="11" fillId="33" borderId="58" xfId="60" applyFont="1" applyBorder="1">
      <alignment/>
      <protection/>
    </xf>
    <xf numFmtId="9" fontId="91" fillId="34" borderId="58" xfId="61" applyNumberFormat="1" applyBorder="1" applyAlignment="1" applyProtection="1">
      <alignment horizontal="center" vertical="center"/>
      <protection locked="0"/>
    </xf>
    <xf numFmtId="3" fontId="91" fillId="34" borderId="59" xfId="61" applyBorder="1" applyAlignment="1" applyProtection="1">
      <alignment horizontal="center" vertical="center"/>
      <protection locked="0"/>
    </xf>
    <xf numFmtId="9" fontId="91" fillId="34" borderId="60" xfId="61" applyNumberFormat="1" applyBorder="1" applyAlignment="1" applyProtection="1">
      <alignment horizontal="center" vertical="center"/>
      <protection locked="0"/>
    </xf>
    <xf numFmtId="9" fontId="91" fillId="34" borderId="57" xfId="61" applyNumberForma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xf>
    <xf numFmtId="3" fontId="91" fillId="34" borderId="36" xfId="61" applyBorder="1" applyProtection="1">
      <alignment horizontal="right" vertical="center"/>
      <protection locked="0"/>
    </xf>
    <xf numFmtId="3" fontId="91" fillId="34" borderId="61" xfId="61" applyBorder="1" applyProtection="1">
      <alignment horizontal="right" vertical="center"/>
      <protection locked="0"/>
    </xf>
    <xf numFmtId="3" fontId="91" fillId="34" borderId="62" xfId="61" applyBorder="1" applyProtection="1">
      <alignment horizontal="right" vertical="center"/>
      <protection locked="0"/>
    </xf>
    <xf numFmtId="3" fontId="91" fillId="34" borderId="59" xfId="61" applyBorder="1" applyProtection="1">
      <alignment horizontal="right" vertical="center"/>
      <protection locked="0"/>
    </xf>
    <xf numFmtId="0" fontId="0" fillId="33" borderId="63" xfId="60" applyFont="1" applyBorder="1">
      <alignment/>
      <protection/>
    </xf>
    <xf numFmtId="3" fontId="91" fillId="34" borderId="64" xfId="61" applyBorder="1" applyProtection="1">
      <alignment horizontal="right" vertical="center"/>
      <protection locked="0"/>
    </xf>
    <xf numFmtId="0" fontId="0" fillId="33" borderId="65" xfId="60" applyFont="1" applyBorder="1">
      <alignment/>
      <protection/>
    </xf>
    <xf numFmtId="3" fontId="91" fillId="34" borderId="66" xfId="61" applyBorder="1" applyProtection="1">
      <alignment horizontal="right" vertical="center"/>
      <protection locked="0"/>
    </xf>
    <xf numFmtId="3" fontId="91" fillId="34" borderId="67" xfId="61" applyBorder="1" applyProtection="1">
      <alignment horizontal="right" vertical="center"/>
      <protection locked="0"/>
    </xf>
    <xf numFmtId="0" fontId="79" fillId="44" borderId="16" xfId="0" applyFont="1" applyFill="1" applyBorder="1" applyAlignment="1">
      <alignment horizontal="centerContinuous"/>
    </xf>
    <xf numFmtId="0" fontId="79" fillId="44" borderId="35" xfId="0" applyFont="1" applyFill="1" applyBorder="1" applyAlignment="1">
      <alignment horizontal="centerContinuous"/>
    </xf>
    <xf numFmtId="0" fontId="108" fillId="40" borderId="18" xfId="0" applyFont="1" applyFill="1" applyBorder="1" applyAlignment="1">
      <alignment/>
    </xf>
    <xf numFmtId="0" fontId="108" fillId="40" borderId="33" xfId="0" applyFont="1" applyFill="1" applyBorder="1" applyAlignment="1">
      <alignment/>
    </xf>
    <xf numFmtId="0" fontId="109" fillId="40" borderId="33" xfId="0" applyFont="1" applyFill="1" applyBorder="1" applyAlignment="1">
      <alignment/>
    </xf>
    <xf numFmtId="0" fontId="109" fillId="40" borderId="20" xfId="0" applyFont="1" applyFill="1" applyBorder="1" applyAlignment="1">
      <alignment/>
    </xf>
    <xf numFmtId="0" fontId="110" fillId="0" borderId="0" xfId="0" applyFont="1" applyBorder="1" applyAlignment="1">
      <alignment/>
    </xf>
    <xf numFmtId="0" fontId="0" fillId="40" borderId="23" xfId="0" applyFont="1" applyFill="1" applyBorder="1" applyAlignment="1">
      <alignment horizontal="center" vertical="center"/>
    </xf>
    <xf numFmtId="0" fontId="0" fillId="40" borderId="68" xfId="0" applyFont="1" applyFill="1" applyBorder="1" applyAlignment="1">
      <alignment horizontal="center" vertical="center"/>
    </xf>
    <xf numFmtId="14" fontId="0" fillId="40" borderId="68" xfId="0" applyNumberFormat="1" applyFont="1" applyFill="1" applyBorder="1" applyAlignment="1">
      <alignment horizontal="center" vertical="center"/>
    </xf>
    <xf numFmtId="14" fontId="0" fillId="40" borderId="45" xfId="0" applyNumberFormat="1" applyFont="1" applyFill="1" applyBorder="1" applyAlignment="1">
      <alignment horizontal="center" vertical="center"/>
    </xf>
    <xf numFmtId="14" fontId="0" fillId="40" borderId="68" xfId="0" applyNumberFormat="1" applyFont="1" applyFill="1" applyBorder="1" applyAlignment="1">
      <alignment horizontal="center" vertical="center" wrapText="1"/>
    </xf>
    <xf numFmtId="14" fontId="0" fillId="40" borderId="45" xfId="0" applyNumberFormat="1" applyFont="1" applyFill="1" applyBorder="1" applyAlignment="1">
      <alignment horizontal="center" vertical="center" wrapText="1"/>
    </xf>
    <xf numFmtId="0" fontId="110" fillId="0" borderId="0" xfId="0" applyFont="1" applyBorder="1" applyAlignment="1">
      <alignment vertical="center"/>
    </xf>
    <xf numFmtId="0" fontId="94" fillId="0" borderId="0" xfId="0" applyFont="1" applyAlignment="1">
      <alignment/>
    </xf>
    <xf numFmtId="0" fontId="111" fillId="0" borderId="0" xfId="0" applyFont="1" applyBorder="1" applyAlignment="1">
      <alignment horizontal="left" vertical="center"/>
    </xf>
    <xf numFmtId="0" fontId="100" fillId="0" borderId="0" xfId="0" applyFont="1" applyBorder="1" applyAlignment="1">
      <alignment horizontal="left" vertical="center"/>
    </xf>
    <xf numFmtId="0" fontId="0" fillId="40" borderId="23" xfId="0" applyFont="1" applyFill="1" applyBorder="1" applyAlignment="1">
      <alignment/>
    </xf>
    <xf numFmtId="0" fontId="0" fillId="40" borderId="68" xfId="0" applyFont="1" applyFill="1" applyBorder="1" applyAlignment="1">
      <alignment/>
    </xf>
    <xf numFmtId="14" fontId="0" fillId="40" borderId="68" xfId="0" applyNumberFormat="1" applyFont="1" applyFill="1" applyBorder="1" applyAlignment="1" quotePrefix="1">
      <alignment horizontal="center"/>
    </xf>
    <xf numFmtId="14" fontId="0" fillId="40" borderId="68" xfId="0" applyNumberFormat="1" applyFont="1" applyFill="1" applyBorder="1" applyAlignment="1">
      <alignment horizontal="center"/>
    </xf>
    <xf numFmtId="14" fontId="0" fillId="40" borderId="45" xfId="0" applyNumberFormat="1" applyFont="1" applyFill="1" applyBorder="1" applyAlignment="1">
      <alignment horizontal="center"/>
    </xf>
    <xf numFmtId="0" fontId="0" fillId="0" borderId="0" xfId="0" applyBorder="1" applyAlignment="1">
      <alignment/>
    </xf>
    <xf numFmtId="0" fontId="0" fillId="0" borderId="0" xfId="0" applyAlignment="1">
      <alignment horizontal="center" wrapText="1"/>
    </xf>
    <xf numFmtId="0" fontId="110" fillId="0" borderId="0" xfId="0" applyFont="1" applyAlignment="1">
      <alignment/>
    </xf>
    <xf numFmtId="0" fontId="95" fillId="0" borderId="0" xfId="0" applyFont="1" applyAlignment="1">
      <alignment/>
    </xf>
    <xf numFmtId="0" fontId="100" fillId="0" borderId="0" xfId="0" applyFont="1" applyAlignment="1">
      <alignment horizontal="right"/>
    </xf>
    <xf numFmtId="0" fontId="92" fillId="20" borderId="18" xfId="0" applyFont="1" applyFill="1" applyBorder="1" applyAlignment="1">
      <alignment horizontal="centerContinuous" vertical="center"/>
    </xf>
    <xf numFmtId="0" fontId="92" fillId="20" borderId="20" xfId="0" applyFont="1" applyFill="1" applyBorder="1" applyAlignment="1">
      <alignment horizontal="centerContinuous" vertical="center"/>
    </xf>
    <xf numFmtId="0" fontId="0" fillId="33" borderId="9" xfId="60" applyFont="1" applyBorder="1">
      <alignment/>
      <protection/>
    </xf>
    <xf numFmtId="0" fontId="92" fillId="20" borderId="33" xfId="0" applyFont="1" applyFill="1" applyBorder="1" applyAlignment="1">
      <alignment vertical="center"/>
    </xf>
    <xf numFmtId="3" fontId="91" fillId="37" borderId="19" xfId="64" applyBorder="1">
      <alignment horizontal="right" vertical="center"/>
      <protection locked="0"/>
    </xf>
    <xf numFmtId="3" fontId="91" fillId="37" borderId="21" xfId="64" applyBorder="1">
      <alignment horizontal="right" vertical="center"/>
      <protection locked="0"/>
    </xf>
    <xf numFmtId="3" fontId="91" fillId="37" borderId="9" xfId="64" applyBorder="1">
      <alignment horizontal="right" vertical="center"/>
      <protection locked="0"/>
    </xf>
    <xf numFmtId="3" fontId="91" fillId="37" borderId="22" xfId="64" applyBorder="1">
      <alignment horizontal="right" vertical="center"/>
      <protection locked="0"/>
    </xf>
    <xf numFmtId="3" fontId="91" fillId="37" borderId="20" xfId="64" applyBorder="1">
      <alignment horizontal="right" vertical="center"/>
      <protection locked="0"/>
    </xf>
    <xf numFmtId="3" fontId="91" fillId="37" borderId="18" xfId="64" applyBorder="1">
      <alignment horizontal="right" vertical="center"/>
      <protection locked="0"/>
    </xf>
    <xf numFmtId="3" fontId="91" fillId="37" borderId="32" xfId="64" applyBorder="1">
      <alignment horizontal="right" vertical="center"/>
      <protection locked="0"/>
    </xf>
    <xf numFmtId="3" fontId="91" fillId="37" borderId="69" xfId="64" applyBorder="1">
      <alignment horizontal="right" vertical="center"/>
      <protection locked="0"/>
    </xf>
    <xf numFmtId="3" fontId="91" fillId="37" borderId="10" xfId="64" applyBorder="1">
      <alignment horizontal="right" vertical="center"/>
      <protection locked="0"/>
    </xf>
    <xf numFmtId="3" fontId="91" fillId="37" borderId="70" xfId="64" applyBorder="1">
      <alignment horizontal="right" vertical="center"/>
      <protection locked="0"/>
    </xf>
    <xf numFmtId="3" fontId="91" fillId="37" borderId="71" xfId="64" applyBorder="1">
      <alignment horizontal="right" vertical="center"/>
      <protection locked="0"/>
    </xf>
    <xf numFmtId="3" fontId="91" fillId="37" borderId="72" xfId="64" applyBorder="1">
      <alignment horizontal="right" vertical="center"/>
      <protection locked="0"/>
    </xf>
    <xf numFmtId="3" fontId="91" fillId="37" borderId="73" xfId="64" applyBorder="1">
      <alignment horizontal="right" vertical="center"/>
      <protection locked="0"/>
    </xf>
    <xf numFmtId="0" fontId="3" fillId="33" borderId="74" xfId="60" applyFont="1" applyBorder="1">
      <alignment/>
      <protection/>
    </xf>
    <xf numFmtId="0" fontId="3" fillId="33" borderId="33" xfId="60" applyFont="1" applyBorder="1">
      <alignment/>
      <protection/>
    </xf>
    <xf numFmtId="0" fontId="3" fillId="33" borderId="75" xfId="60" applyFont="1" applyBorder="1">
      <alignment/>
      <protection/>
    </xf>
    <xf numFmtId="0" fontId="0" fillId="33" borderId="10" xfId="60" applyFont="1" applyBorder="1">
      <alignment/>
      <protection/>
    </xf>
    <xf numFmtId="0" fontId="0" fillId="0" borderId="0" xfId="0" applyAlignment="1">
      <alignment/>
    </xf>
    <xf numFmtId="0" fontId="23" fillId="0" borderId="0" xfId="0" applyFont="1" applyAlignment="1">
      <alignment/>
    </xf>
    <xf numFmtId="0" fontId="13" fillId="33" borderId="64" xfId="60" applyFont="1" applyBorder="1">
      <alignment/>
      <protection/>
    </xf>
    <xf numFmtId="0" fontId="13" fillId="33" borderId="76" xfId="60" applyFont="1" applyBorder="1">
      <alignment/>
      <protection/>
    </xf>
    <xf numFmtId="0" fontId="11" fillId="33" borderId="77" xfId="60" applyFont="1" applyBorder="1">
      <alignment/>
      <protection/>
    </xf>
    <xf numFmtId="0" fontId="13" fillId="33" borderId="59" xfId="60" applyFont="1" applyBorder="1">
      <alignment/>
      <protection/>
    </xf>
    <xf numFmtId="0" fontId="13" fillId="33" borderId="78" xfId="60" applyFont="1" applyBorder="1">
      <alignment/>
      <protection/>
    </xf>
    <xf numFmtId="9" fontId="91" fillId="34" borderId="79" xfId="61" applyNumberFormat="1" applyBorder="1" applyAlignment="1" applyProtection="1">
      <alignment horizontal="center" vertical="center"/>
      <protection locked="0"/>
    </xf>
    <xf numFmtId="0" fontId="11" fillId="50" borderId="0" xfId="0" applyFont="1" applyFill="1" applyBorder="1" applyAlignment="1">
      <alignment horizontal="center" vertical="center" wrapText="1"/>
    </xf>
    <xf numFmtId="0" fontId="13" fillId="33" borderId="80" xfId="60" applyFont="1" applyBorder="1">
      <alignment/>
      <protection/>
    </xf>
    <xf numFmtId="0" fontId="79" fillId="20" borderId="18" xfId="0" applyFont="1" applyFill="1" applyBorder="1" applyAlignment="1">
      <alignment horizontal="left" vertical="center"/>
    </xf>
    <xf numFmtId="0" fontId="112" fillId="0" borderId="0" xfId="0" applyFont="1" applyAlignment="1">
      <alignment/>
    </xf>
    <xf numFmtId="0" fontId="113" fillId="33" borderId="10" xfId="60" applyFont="1" applyBorder="1">
      <alignment/>
      <protection/>
    </xf>
    <xf numFmtId="0" fontId="114" fillId="33" borderId="10" xfId="60" applyFont="1" applyBorder="1">
      <alignment/>
      <protection/>
    </xf>
    <xf numFmtId="9" fontId="113" fillId="33" borderId="70" xfId="59" applyFont="1" applyFill="1" applyBorder="1" applyAlignment="1">
      <alignment horizontal="center"/>
    </xf>
    <xf numFmtId="0" fontId="94" fillId="0" borderId="0" xfId="0" applyFont="1" applyAlignment="1">
      <alignment vertical="center"/>
    </xf>
    <xf numFmtId="0" fontId="115" fillId="0" borderId="0" xfId="0" applyFont="1" applyAlignment="1">
      <alignment vertical="top"/>
    </xf>
    <xf numFmtId="0" fontId="11" fillId="33" borderId="9" xfId="60" applyFont="1" applyBorder="1">
      <alignment/>
      <protection/>
    </xf>
    <xf numFmtId="0" fontId="92" fillId="20" borderId="68" xfId="0" applyFont="1" applyFill="1" applyBorder="1" applyAlignment="1">
      <alignment horizontal="centerContinuous" vertical="center"/>
    </xf>
    <xf numFmtId="0" fontId="92" fillId="20" borderId="45" xfId="0" applyFont="1" applyFill="1" applyBorder="1" applyAlignment="1">
      <alignment horizontal="centerContinuous" vertical="center"/>
    </xf>
    <xf numFmtId="0" fontId="11" fillId="0" borderId="71" xfId="0" applyFont="1" applyFill="1" applyBorder="1" applyAlignment="1" applyProtection="1">
      <alignment horizontal="left" vertical="top" wrapText="1"/>
      <protection locked="0"/>
    </xf>
    <xf numFmtId="0" fontId="11" fillId="0" borderId="81" xfId="0" applyFont="1" applyFill="1" applyBorder="1" applyAlignment="1" applyProtection="1">
      <alignment horizontal="left" vertical="top" wrapText="1"/>
      <protection locked="0"/>
    </xf>
    <xf numFmtId="3" fontId="91" fillId="37" borderId="9" xfId="64" applyBorder="1" applyAlignment="1">
      <alignment horizontal="center" vertical="center"/>
      <protection locked="0"/>
    </xf>
    <xf numFmtId="0" fontId="94" fillId="42" borderId="26" xfId="0" applyFont="1" applyFill="1" applyBorder="1" applyAlignment="1">
      <alignment horizontal="left" indent="1"/>
    </xf>
    <xf numFmtId="0" fontId="116" fillId="42" borderId="32" xfId="0" applyFont="1" applyFill="1" applyBorder="1" applyAlignment="1">
      <alignment horizontal="center"/>
    </xf>
    <xf numFmtId="0" fontId="116" fillId="42" borderId="46" xfId="0" applyFont="1" applyFill="1" applyBorder="1" applyAlignment="1">
      <alignment horizontal="center"/>
    </xf>
    <xf numFmtId="0" fontId="0" fillId="0" borderId="26" xfId="0" applyBorder="1" applyAlignment="1">
      <alignment horizontal="left" indent="2"/>
    </xf>
    <xf numFmtId="0" fontId="101" fillId="0" borderId="32" xfId="0" applyFont="1" applyBorder="1" applyAlignment="1">
      <alignment horizontal="left"/>
    </xf>
    <xf numFmtId="0" fontId="58" fillId="42" borderId="46" xfId="0" applyFont="1" applyFill="1" applyBorder="1" applyAlignment="1" applyProtection="1" quotePrefix="1">
      <alignment horizontal="center"/>
      <protection/>
    </xf>
    <xf numFmtId="0" fontId="107" fillId="42" borderId="32" xfId="0" applyFont="1" applyFill="1" applyBorder="1" applyAlignment="1">
      <alignment horizontal="left"/>
    </xf>
    <xf numFmtId="0" fontId="0" fillId="0" borderId="82" xfId="0" applyBorder="1" applyAlignment="1">
      <alignment horizontal="left" indent="1"/>
    </xf>
    <xf numFmtId="0" fontId="101" fillId="0" borderId="39" xfId="0" applyFont="1" applyBorder="1" applyAlignment="1">
      <alignment horizontal="left"/>
    </xf>
    <xf numFmtId="0" fontId="58" fillId="42" borderId="48" xfId="0" applyFont="1" applyFill="1" applyBorder="1" applyAlignment="1" applyProtection="1" quotePrefix="1">
      <alignment horizontal="center"/>
      <protection/>
    </xf>
    <xf numFmtId="0" fontId="0" fillId="0" borderId="26" xfId="0" applyBorder="1" applyAlignment="1">
      <alignment horizontal="left" indent="1"/>
    </xf>
    <xf numFmtId="0" fontId="0" fillId="49" borderId="83" xfId="0" applyFill="1" applyBorder="1" applyAlignment="1">
      <alignment horizontal="left"/>
    </xf>
    <xf numFmtId="0" fontId="101" fillId="49" borderId="84" xfId="0" applyFont="1" applyFill="1" applyBorder="1" applyAlignment="1">
      <alignment horizontal="left"/>
    </xf>
    <xf numFmtId="0" fontId="103" fillId="49" borderId="85" xfId="0" applyFont="1" applyFill="1" applyBorder="1" applyAlignment="1">
      <alignment horizontal="center"/>
    </xf>
    <xf numFmtId="0" fontId="53" fillId="33" borderId="12" xfId="60" applyFont="1" applyBorder="1">
      <alignment/>
      <protection/>
    </xf>
    <xf numFmtId="0" fontId="3" fillId="33" borderId="9" xfId="60" applyFont="1" applyBorder="1">
      <alignment/>
      <protection/>
    </xf>
    <xf numFmtId="0" fontId="2" fillId="33" borderId="9" xfId="60" applyFont="1" applyBorder="1">
      <alignment/>
      <protection/>
    </xf>
    <xf numFmtId="0" fontId="0" fillId="0" borderId="50" xfId="0" applyBorder="1" applyAlignment="1">
      <alignment/>
    </xf>
    <xf numFmtId="0" fontId="0" fillId="0" borderId="78" xfId="0" applyFont="1" applyBorder="1" applyAlignment="1">
      <alignment/>
    </xf>
    <xf numFmtId="0" fontId="0" fillId="33" borderId="9" xfId="60" applyFont="1" applyBorder="1">
      <alignment/>
      <protection/>
    </xf>
    <xf numFmtId="0" fontId="0" fillId="33" borderId="10" xfId="60" applyFont="1" applyBorder="1">
      <alignment/>
      <protection/>
    </xf>
    <xf numFmtId="0" fontId="0" fillId="33" borderId="21" xfId="60" applyFont="1" applyBorder="1">
      <alignment/>
      <protection/>
    </xf>
    <xf numFmtId="0" fontId="0" fillId="33" borderId="70" xfId="60" applyFont="1" applyBorder="1">
      <alignment/>
      <protection/>
    </xf>
    <xf numFmtId="0" fontId="0" fillId="33" borderId="22" xfId="60" applyFont="1" applyBorder="1">
      <alignment/>
      <protection/>
    </xf>
    <xf numFmtId="0" fontId="3" fillId="33" borderId="10" xfId="60" applyFont="1" applyBorder="1">
      <alignment/>
      <protection/>
    </xf>
    <xf numFmtId="0" fontId="0" fillId="33" borderId="9" xfId="60" applyFont="1" applyBorder="1" quotePrefix="1">
      <alignment/>
      <protection/>
    </xf>
    <xf numFmtId="0" fontId="0" fillId="33" borderId="20" xfId="60" applyFont="1" applyBorder="1">
      <alignment/>
      <protection/>
    </xf>
    <xf numFmtId="0" fontId="2" fillId="33" borderId="22" xfId="60" applyFont="1" applyBorder="1">
      <alignment/>
      <protection/>
    </xf>
    <xf numFmtId="0" fontId="3" fillId="33" borderId="22" xfId="60" applyFont="1" applyBorder="1">
      <alignment/>
      <protection/>
    </xf>
    <xf numFmtId="0" fontId="0" fillId="0" borderId="0" xfId="0" applyAlignment="1">
      <alignment/>
    </xf>
    <xf numFmtId="0" fontId="8" fillId="39" borderId="9" xfId="71">
      <alignment horizontal="left" vertical="top" wrapText="1"/>
      <protection locked="0"/>
    </xf>
    <xf numFmtId="164" fontId="91" fillId="37" borderId="10" xfId="69" applyFont="1" applyBorder="1">
      <alignment horizontal="right" vertical="center"/>
      <protection locked="0"/>
    </xf>
    <xf numFmtId="164" fontId="91" fillId="37" borderId="9" xfId="69" applyFont="1" applyBorder="1">
      <alignment horizontal="right" vertical="center"/>
      <protection locked="0"/>
    </xf>
    <xf numFmtId="164" fontId="91" fillId="37" borderId="70" xfId="69" applyFont="1" applyBorder="1">
      <alignment horizontal="right" vertical="center"/>
      <protection locked="0"/>
    </xf>
    <xf numFmtId="3" fontId="91" fillId="37" borderId="64" xfId="64" applyBorder="1">
      <alignment horizontal="right" vertical="center"/>
      <protection locked="0"/>
    </xf>
    <xf numFmtId="3" fontId="91" fillId="37" borderId="59" xfId="64" applyBorder="1">
      <alignment horizontal="right" vertical="center"/>
      <protection locked="0"/>
    </xf>
    <xf numFmtId="3" fontId="91" fillId="37" borderId="78" xfId="64" applyBorder="1">
      <alignment horizontal="right" vertical="center"/>
      <protection locked="0"/>
    </xf>
    <xf numFmtId="3" fontId="91" fillId="37" borderId="12" xfId="64" applyBorder="1">
      <alignment horizontal="right" vertical="center"/>
      <protection locked="0"/>
    </xf>
    <xf numFmtId="3" fontId="91" fillId="37" borderId="34" xfId="64" applyBorder="1">
      <alignment horizontal="right" vertical="center"/>
      <protection locked="0"/>
    </xf>
    <xf numFmtId="3" fontId="91" fillId="37" borderId="30" xfId="64" applyBorder="1">
      <alignment horizontal="right" vertical="center"/>
      <protection locked="0"/>
    </xf>
    <xf numFmtId="3" fontId="91" fillId="39" borderId="19" xfId="67" applyFont="1" applyBorder="1" applyProtection="1">
      <alignment horizontal="right"/>
      <protection locked="0"/>
    </xf>
    <xf numFmtId="3" fontId="91" fillId="39" borderId="32" xfId="67" applyFont="1" applyBorder="1">
      <alignment horizontal="right"/>
    </xf>
    <xf numFmtId="3" fontId="91" fillId="39" borderId="19" xfId="67" applyFont="1" applyBorder="1">
      <alignment horizontal="right"/>
    </xf>
    <xf numFmtId="3" fontId="91" fillId="39" borderId="21" xfId="67" applyFont="1" applyBorder="1">
      <alignment horizontal="right"/>
    </xf>
    <xf numFmtId="3" fontId="91" fillId="39" borderId="9" xfId="67" applyFont="1" applyBorder="1">
      <alignment horizontal="right"/>
    </xf>
    <xf numFmtId="3" fontId="91" fillId="37" borderId="46" xfId="64" applyBorder="1">
      <alignment horizontal="right" vertical="center"/>
      <protection locked="0"/>
    </xf>
    <xf numFmtId="3" fontId="91" fillId="37" borderId="47" xfId="64" applyBorder="1">
      <alignment horizontal="right" vertical="center"/>
      <protection locked="0"/>
    </xf>
    <xf numFmtId="3" fontId="91" fillId="37" borderId="48" xfId="64" applyBorder="1">
      <alignment horizontal="right" vertical="center"/>
      <protection locked="0"/>
    </xf>
    <xf numFmtId="3" fontId="91" fillId="37" borderId="38" xfId="64" applyBorder="1">
      <alignment horizontal="right" vertical="center"/>
      <protection locked="0"/>
    </xf>
    <xf numFmtId="3" fontId="91" fillId="39" borderId="9" xfId="67" applyFont="1" applyBorder="1" applyProtection="1">
      <alignment horizontal="right"/>
      <protection locked="0"/>
    </xf>
    <xf numFmtId="0" fontId="0" fillId="36" borderId="9" xfId="63" applyFont="1" applyBorder="1" applyAlignment="1">
      <alignment horizontal="center" vertical="center" wrapText="1"/>
      <protection/>
    </xf>
    <xf numFmtId="0" fontId="0" fillId="36" borderId="0" xfId="63" applyFont="1" applyAlignment="1">
      <alignment/>
      <protection/>
    </xf>
    <xf numFmtId="0" fontId="94" fillId="36" borderId="16" xfId="63" applyFont="1" applyBorder="1" applyAlignment="1">
      <alignment vertical="top" wrapText="1"/>
      <protection/>
    </xf>
    <xf numFmtId="0" fontId="94" fillId="36" borderId="14" xfId="63" applyFont="1" applyBorder="1" applyAlignment="1">
      <alignment vertical="top" wrapText="1"/>
      <protection/>
    </xf>
    <xf numFmtId="0" fontId="94" fillId="36" borderId="9" xfId="63" applyFont="1" applyBorder="1" applyAlignment="1">
      <alignment horizontal="center" vertical="center" wrapText="1"/>
      <protection/>
    </xf>
    <xf numFmtId="0" fontId="94" fillId="36" borderId="9" xfId="63" applyFont="1" applyBorder="1" applyAlignment="1">
      <alignment horizontal="center" vertical="top" wrapText="1"/>
      <protection/>
    </xf>
    <xf numFmtId="0" fontId="94" fillId="36" borderId="10" xfId="63" applyFont="1" applyBorder="1" applyAlignment="1">
      <alignment horizontal="center" vertical="center" wrapText="1"/>
      <protection/>
    </xf>
    <xf numFmtId="0" fontId="0" fillId="36" borderId="14" xfId="63" applyFont="1" applyBorder="1" applyAlignment="1">
      <alignment horizontal="left"/>
      <protection/>
    </xf>
    <xf numFmtId="0" fontId="100" fillId="36" borderId="14" xfId="63" applyFont="1" applyBorder="1" applyAlignment="1">
      <alignment horizontal="left" indent="2"/>
      <protection/>
    </xf>
    <xf numFmtId="0" fontId="100" fillId="36" borderId="14" xfId="63" applyFont="1" applyBorder="1" applyAlignment="1">
      <alignment horizontal="left" indent="4"/>
      <protection/>
    </xf>
    <xf numFmtId="0" fontId="0" fillId="36" borderId="14" xfId="63" applyFont="1" applyBorder="1" applyAlignment="1">
      <alignment/>
      <protection/>
    </xf>
    <xf numFmtId="0" fontId="100" fillId="36" borderId="14" xfId="63" applyFont="1" applyBorder="1" applyAlignment="1">
      <alignment horizontal="left" wrapText="1" indent="2"/>
      <protection/>
    </xf>
    <xf numFmtId="0" fontId="94" fillId="36" borderId="17" xfId="63" applyFont="1" applyBorder="1" applyAlignment="1">
      <alignment horizontal="left"/>
      <protection/>
    </xf>
    <xf numFmtId="0" fontId="2" fillId="36" borderId="16" xfId="63" applyFont="1" applyBorder="1" applyAlignment="1">
      <alignment horizontal="center" vertical="center" wrapText="1"/>
      <protection/>
    </xf>
    <xf numFmtId="0" fontId="2" fillId="36" borderId="68" xfId="63" applyFont="1" applyBorder="1" applyAlignment="1">
      <alignment horizontal="center" vertical="top" wrapText="1"/>
      <protection/>
    </xf>
    <xf numFmtId="0" fontId="2" fillId="36" borderId="45" xfId="63" applyFont="1" applyBorder="1" applyAlignment="1">
      <alignment horizontal="center" vertical="top" wrapText="1"/>
      <protection/>
    </xf>
    <xf numFmtId="0" fontId="2" fillId="36" borderId="14" xfId="63" applyFont="1" applyBorder="1" applyAlignment="1">
      <alignment horizontal="left"/>
      <protection/>
    </xf>
    <xf numFmtId="0" fontId="3" fillId="36" borderId="14" xfId="63" applyFont="1" applyBorder="1" applyAlignment="1">
      <alignment horizontal="left" indent="1"/>
      <protection/>
    </xf>
    <xf numFmtId="0" fontId="3" fillId="36" borderId="14" xfId="63" applyFont="1" applyBorder="1" applyAlignment="1">
      <alignment horizontal="left" wrapText="1" indent="1"/>
      <protection/>
    </xf>
    <xf numFmtId="0" fontId="3" fillId="36" borderId="14" xfId="63" applyFont="1" applyBorder="1" applyAlignment="1">
      <alignment horizontal="left"/>
      <protection/>
    </xf>
    <xf numFmtId="0" fontId="2" fillId="36" borderId="17" xfId="63" applyFont="1" applyBorder="1" applyAlignment="1">
      <alignment horizontal="left" wrapText="1"/>
      <protection/>
    </xf>
    <xf numFmtId="0" fontId="2" fillId="36" borderId="19" xfId="63" applyFont="1" applyBorder="1" applyAlignment="1">
      <alignment vertical="top" wrapText="1"/>
      <protection/>
    </xf>
    <xf numFmtId="0" fontId="2" fillId="36" borderId="32" xfId="63" applyFont="1" applyBorder="1" applyAlignment="1">
      <alignment vertical="top" wrapText="1"/>
      <protection/>
    </xf>
    <xf numFmtId="0" fontId="2" fillId="36" borderId="9" xfId="63" applyFont="1" applyBorder="1" applyAlignment="1">
      <alignment horizontal="center" vertical="center" wrapText="1"/>
      <protection/>
    </xf>
    <xf numFmtId="0" fontId="2" fillId="36" borderId="9" xfId="63" applyFont="1" applyBorder="1" applyAlignment="1">
      <alignment horizontal="center" vertical="top" wrapText="1"/>
      <protection/>
    </xf>
    <xf numFmtId="0" fontId="3" fillId="36" borderId="32" xfId="63" applyFont="1" applyBorder="1" applyAlignment="1">
      <alignment/>
      <protection/>
    </xf>
    <xf numFmtId="0" fontId="4" fillId="36" borderId="32" xfId="63" applyFont="1" applyBorder="1" applyAlignment="1">
      <alignment horizontal="left" indent="2"/>
      <protection/>
    </xf>
    <xf numFmtId="0" fontId="2" fillId="36" borderId="21" xfId="63" applyFont="1" applyBorder="1" applyAlignment="1">
      <alignment horizontal="left"/>
      <protection/>
    </xf>
    <xf numFmtId="0" fontId="2" fillId="36" borderId="19" xfId="63" applyFont="1" applyBorder="1" applyAlignment="1">
      <alignment horizontal="left" vertical="top"/>
      <protection/>
    </xf>
    <xf numFmtId="0" fontId="3" fillId="36" borderId="18" xfId="63" applyFont="1" applyBorder="1" applyAlignment="1">
      <alignment horizontal="center" vertical="center" wrapText="1"/>
      <protection/>
    </xf>
    <xf numFmtId="0" fontId="2" fillId="36" borderId="19" xfId="63" applyFont="1" applyBorder="1" applyAlignment="1">
      <alignment horizontal="left" vertical="top" wrapText="1"/>
      <protection/>
    </xf>
    <xf numFmtId="0" fontId="3" fillId="36" borderId="9" xfId="63" applyFont="1" applyBorder="1" applyAlignment="1">
      <alignment horizontal="center" vertical="center" wrapText="1"/>
      <protection/>
    </xf>
    <xf numFmtId="0" fontId="3" fillId="36" borderId="21" xfId="63" applyFont="1" applyBorder="1" applyAlignment="1">
      <alignment horizontal="center" vertical="center" wrapText="1"/>
      <protection/>
    </xf>
    <xf numFmtId="0" fontId="3" fillId="36" borderId="32" xfId="63" applyFont="1" applyBorder="1" applyAlignment="1">
      <alignment horizontal="left"/>
      <protection/>
    </xf>
    <xf numFmtId="0" fontId="2" fillId="36" borderId="21" xfId="63" applyFont="1" applyBorder="1" applyAlignment="1">
      <alignment horizontal="right"/>
      <protection/>
    </xf>
    <xf numFmtId="0" fontId="3" fillId="36" borderId="17" xfId="63" applyFont="1" applyBorder="1" applyAlignment="1">
      <alignment/>
      <protection/>
    </xf>
    <xf numFmtId="0" fontId="3" fillId="36" borderId="14" xfId="63" applyFont="1" applyBorder="1" applyAlignment="1">
      <alignment/>
      <protection/>
    </xf>
    <xf numFmtId="0" fontId="3" fillId="36" borderId="17" xfId="63" applyFont="1" applyBorder="1" applyAlignment="1">
      <alignment horizontal="left"/>
      <protection/>
    </xf>
    <xf numFmtId="0" fontId="3" fillId="36" borderId="13" xfId="63" applyFont="1" applyBorder="1" applyAlignment="1">
      <alignment horizontal="center" vertical="top" wrapText="1"/>
      <protection/>
    </xf>
    <xf numFmtId="0" fontId="3" fillId="36" borderId="35" xfId="63" applyFont="1" applyBorder="1" applyAlignment="1">
      <alignment horizontal="center" vertical="top" wrapText="1"/>
      <protection/>
    </xf>
    <xf numFmtId="0" fontId="2" fillId="36" borderId="28" xfId="63" applyFont="1" applyBorder="1" applyAlignment="1">
      <alignment/>
      <protection/>
    </xf>
    <xf numFmtId="0" fontId="2" fillId="36" borderId="86" xfId="63" applyFont="1" applyBorder="1" applyAlignment="1">
      <alignment/>
      <protection/>
    </xf>
    <xf numFmtId="0" fontId="3" fillId="36" borderId="0" xfId="63" applyFont="1" applyBorder="1" applyAlignment="1">
      <alignment/>
      <protection/>
    </xf>
    <xf numFmtId="0" fontId="3" fillId="36" borderId="36" xfId="63" applyFont="1" applyBorder="1" applyAlignment="1">
      <alignment/>
      <protection/>
    </xf>
    <xf numFmtId="0" fontId="2" fillId="36" borderId="17" xfId="63" applyFont="1" applyBorder="1" applyAlignment="1">
      <alignment/>
      <protection/>
    </xf>
    <xf numFmtId="0" fontId="3" fillId="36" borderId="9" xfId="63" applyFont="1" applyBorder="1" applyAlignment="1">
      <alignment horizontal="center" vertical="top" wrapText="1"/>
      <protection/>
    </xf>
    <xf numFmtId="0" fontId="3" fillId="36" borderId="10" xfId="63" applyFont="1" applyBorder="1" applyAlignment="1">
      <alignment horizontal="center" vertical="top" wrapText="1"/>
      <protection/>
    </xf>
    <xf numFmtId="0" fontId="2" fillId="36" borderId="13" xfId="63" applyFont="1" applyBorder="1" applyAlignment="1">
      <alignment/>
      <protection/>
    </xf>
    <xf numFmtId="0" fontId="2" fillId="36" borderId="35" xfId="63" applyFont="1" applyBorder="1" applyAlignment="1">
      <alignment/>
      <protection/>
    </xf>
    <xf numFmtId="0" fontId="3" fillId="36" borderId="9" xfId="63" applyFont="1" applyBorder="1" applyAlignment="1">
      <alignment horizontal="left" vertical="center"/>
      <protection/>
    </xf>
    <xf numFmtId="0" fontId="28" fillId="36" borderId="9" xfId="63" applyFont="1" applyBorder="1" applyAlignment="1">
      <alignment horizontal="center" vertical="center" wrapText="1"/>
      <protection/>
    </xf>
    <xf numFmtId="0" fontId="3" fillId="36" borderId="9" xfId="63" applyFont="1" applyBorder="1" applyAlignment="1">
      <alignment horizontal="left" vertical="center" indent="1"/>
      <protection/>
    </xf>
    <xf numFmtId="0" fontId="3" fillId="36" borderId="9" xfId="63" applyFont="1" applyBorder="1" applyAlignment="1">
      <alignment/>
      <protection/>
    </xf>
    <xf numFmtId="0" fontId="0" fillId="36" borderId="9" xfId="63" applyFont="1" applyBorder="1" applyAlignment="1">
      <alignment/>
      <protection/>
    </xf>
    <xf numFmtId="0" fontId="0" fillId="36" borderId="19" xfId="63" applyFont="1" applyBorder="1" applyAlignment="1">
      <alignment/>
      <protection/>
    </xf>
    <xf numFmtId="0" fontId="0" fillId="36" borderId="19" xfId="63" applyFont="1" applyBorder="1" applyAlignment="1" quotePrefix="1">
      <alignment horizontal="left" indent="1"/>
      <protection/>
    </xf>
    <xf numFmtId="0" fontId="0" fillId="36" borderId="32" xfId="63" applyFont="1" applyBorder="1" applyAlignment="1" quotePrefix="1">
      <alignment horizontal="left" indent="1"/>
      <protection/>
    </xf>
    <xf numFmtId="0" fontId="0" fillId="36" borderId="21" xfId="63" applyFont="1" applyBorder="1" applyAlignment="1">
      <alignment/>
      <protection/>
    </xf>
    <xf numFmtId="0" fontId="94" fillId="36" borderId="24" xfId="63" applyFont="1" applyBorder="1" applyAlignment="1">
      <alignment horizontal="centerContinuous"/>
      <protection/>
    </xf>
    <xf numFmtId="0" fontId="94" fillId="36" borderId="41" xfId="63" applyFont="1" applyBorder="1" applyAlignment="1">
      <alignment horizontal="centerContinuous"/>
      <protection/>
    </xf>
    <xf numFmtId="0" fontId="94" fillId="36" borderId="25" xfId="63" applyFont="1" applyBorder="1" applyAlignment="1">
      <alignment horizontal="centerContinuous"/>
      <protection/>
    </xf>
    <xf numFmtId="0" fontId="0" fillId="36" borderId="68" xfId="63" applyFont="1" applyBorder="1" applyAlignment="1">
      <alignment/>
      <protection/>
    </xf>
    <xf numFmtId="0" fontId="0" fillId="36" borderId="21" xfId="63" applyFont="1" applyBorder="1" applyAlignment="1">
      <alignment horizontal="center"/>
      <protection/>
    </xf>
    <xf numFmtId="0" fontId="0" fillId="36" borderId="18" xfId="63" applyFont="1" applyBorder="1" applyAlignment="1">
      <alignment/>
      <protection/>
    </xf>
    <xf numFmtId="0" fontId="0" fillId="36" borderId="33" xfId="63" applyFont="1" applyBorder="1" applyAlignment="1">
      <alignment/>
      <protection/>
    </xf>
    <xf numFmtId="0" fontId="0" fillId="36" borderId="20" xfId="63" applyFont="1" applyBorder="1" applyAlignment="1">
      <alignment/>
      <protection/>
    </xf>
    <xf numFmtId="0" fontId="0" fillId="36" borderId="9" xfId="63" applyFont="1" applyBorder="1" applyAlignment="1">
      <alignment horizontal="left" wrapText="1" indent="1"/>
      <protection/>
    </xf>
    <xf numFmtId="0" fontId="0" fillId="36" borderId="9" xfId="63" applyFont="1" applyBorder="1" applyAlignment="1">
      <alignment wrapText="1"/>
      <protection/>
    </xf>
    <xf numFmtId="0" fontId="94" fillId="36" borderId="9" xfId="63" applyFont="1" applyBorder="1" applyAlignment="1">
      <alignment horizontal="center" wrapText="1"/>
      <protection/>
    </xf>
    <xf numFmtId="0" fontId="0" fillId="36" borderId="9" xfId="63" applyFont="1" applyBorder="1" applyAlignment="1">
      <alignment vertical="center" wrapText="1"/>
      <protection/>
    </xf>
    <xf numFmtId="0" fontId="8" fillId="36" borderId="68" xfId="63" applyFont="1" applyBorder="1" applyAlignment="1">
      <alignment horizontal="center"/>
      <protection/>
    </xf>
    <xf numFmtId="0" fontId="8" fillId="36" borderId="87" xfId="63" applyFont="1" applyBorder="1" applyAlignment="1">
      <alignment/>
      <protection/>
    </xf>
    <xf numFmtId="0" fontId="8" fillId="36" borderId="88" xfId="63" applyFont="1" applyBorder="1" applyAlignment="1">
      <alignment/>
      <protection/>
    </xf>
    <xf numFmtId="0" fontId="8" fillId="36" borderId="89" xfId="63" applyFont="1" applyBorder="1" applyAlignment="1">
      <alignment/>
      <protection/>
    </xf>
    <xf numFmtId="0" fontId="8" fillId="36" borderId="90" xfId="63" applyFont="1" applyBorder="1" applyAlignment="1">
      <alignment vertical="center" wrapText="1"/>
      <protection/>
    </xf>
    <xf numFmtId="0" fontId="11" fillId="36" borderId="90" xfId="63" applyFont="1" applyBorder="1" applyAlignment="1">
      <alignment vertical="center"/>
      <protection/>
    </xf>
    <xf numFmtId="0" fontId="8" fillId="36" borderId="84" xfId="63" applyFont="1" applyBorder="1" applyAlignment="1">
      <alignment horizontal="center" vertical="center" wrapText="1"/>
      <protection/>
    </xf>
    <xf numFmtId="0" fontId="8" fillId="36" borderId="25" xfId="63" applyFont="1" applyBorder="1" applyAlignment="1">
      <alignment horizontal="center" vertical="center" wrapText="1"/>
      <protection/>
    </xf>
    <xf numFmtId="0" fontId="11" fillId="36" borderId="87" xfId="63" applyFont="1" applyBorder="1" applyAlignment="1">
      <alignment/>
      <protection/>
    </xf>
    <xf numFmtId="0" fontId="11" fillId="36" borderId="88" xfId="63" applyFont="1" applyBorder="1" applyAlignment="1">
      <alignment/>
      <protection/>
    </xf>
    <xf numFmtId="0" fontId="11" fillId="36" borderId="89" xfId="63" applyFont="1" applyBorder="1" applyAlignment="1">
      <alignment/>
      <protection/>
    </xf>
    <xf numFmtId="0" fontId="11" fillId="36" borderId="91" xfId="63" applyFont="1" applyBorder="1" applyAlignment="1">
      <alignment vertical="top" wrapText="1"/>
      <protection/>
    </xf>
    <xf numFmtId="0" fontId="11" fillId="36" borderId="90" xfId="63" applyFont="1" applyBorder="1" applyAlignment="1">
      <alignment vertical="center" wrapText="1"/>
      <protection/>
    </xf>
    <xf numFmtId="0" fontId="0" fillId="36" borderId="84" xfId="63" applyFont="1" applyBorder="1" applyAlignment="1">
      <alignment horizontal="center" vertical="center" wrapText="1"/>
      <protection/>
    </xf>
    <xf numFmtId="0" fontId="0" fillId="36" borderId="25" xfId="63" applyFont="1" applyBorder="1" applyAlignment="1">
      <alignment horizontal="center" vertical="center" wrapText="1"/>
      <protection/>
    </xf>
    <xf numFmtId="0" fontId="11" fillId="36" borderId="23" xfId="63" applyFont="1" applyBorder="1" applyAlignment="1">
      <alignment horizontal="left" vertical="top" wrapText="1"/>
      <protection/>
    </xf>
    <xf numFmtId="0" fontId="11" fillId="36" borderId="37" xfId="63" applyFont="1" applyBorder="1" applyAlignment="1">
      <alignment horizontal="center" vertical="center"/>
      <protection/>
    </xf>
    <xf numFmtId="0" fontId="11" fillId="36" borderId="92" xfId="63" applyFont="1" applyBorder="1" applyAlignment="1">
      <alignment horizontal="left" vertical="top" wrapText="1"/>
      <protection/>
    </xf>
    <xf numFmtId="0" fontId="8" fillId="36" borderId="32" xfId="63" applyFont="1" applyBorder="1" applyAlignment="1">
      <alignment horizontal="center" vertical="center" wrapText="1"/>
      <protection/>
    </xf>
    <xf numFmtId="0" fontId="2" fillId="36" borderId="19" xfId="63" applyFont="1" applyBorder="1" applyAlignment="1">
      <alignment/>
      <protection/>
    </xf>
    <xf numFmtId="0" fontId="4" fillId="36" borderId="32" xfId="63" applyFont="1" applyBorder="1" applyAlignment="1">
      <alignment horizontal="left" indent="1"/>
      <protection/>
    </xf>
    <xf numFmtId="0" fontId="2" fillId="36" borderId="19" xfId="63" applyFont="1" applyBorder="1" applyAlignment="1">
      <alignment wrapText="1"/>
      <protection/>
    </xf>
    <xf numFmtId="0" fontId="4" fillId="36" borderId="21" xfId="63" applyFont="1" applyBorder="1" applyAlignment="1">
      <alignment horizontal="left" indent="1"/>
      <protection/>
    </xf>
    <xf numFmtId="0" fontId="8" fillId="36" borderId="93" xfId="63" applyFont="1" applyBorder="1" applyAlignment="1">
      <alignment/>
      <protection/>
    </xf>
    <xf numFmtId="0" fontId="8" fillId="36" borderId="94" xfId="63" applyFont="1" applyBorder="1" applyAlignment="1">
      <alignment/>
      <protection/>
    </xf>
    <xf numFmtId="0" fontId="8" fillId="36" borderId="95" xfId="63" applyFont="1" applyBorder="1" applyAlignment="1">
      <alignment/>
      <protection/>
    </xf>
    <xf numFmtId="0" fontId="8" fillId="36" borderId="91" xfId="63" applyFont="1" applyBorder="1" applyAlignment="1">
      <alignment vertical="top" wrapText="1"/>
      <protection/>
    </xf>
    <xf numFmtId="0" fontId="67" fillId="36" borderId="19" xfId="63" applyFont="1" applyBorder="1" applyAlignment="1">
      <alignment horizontal="center" vertical="center" wrapText="1"/>
      <protection/>
    </xf>
    <xf numFmtId="0" fontId="0" fillId="36" borderId="21" xfId="63" applyFont="1" applyBorder="1" applyAlignment="1">
      <alignment/>
      <protection/>
    </xf>
    <xf numFmtId="0" fontId="2" fillId="36" borderId="32" xfId="63" applyFont="1" applyBorder="1" applyAlignment="1">
      <alignment wrapText="1"/>
      <protection/>
    </xf>
    <xf numFmtId="0" fontId="4" fillId="36" borderId="21" xfId="63" applyFont="1" applyBorder="1" applyAlignment="1">
      <alignment/>
      <protection/>
    </xf>
    <xf numFmtId="0" fontId="2" fillId="36" borderId="21" xfId="63" applyFont="1" applyBorder="1" applyAlignment="1">
      <alignment/>
      <protection/>
    </xf>
    <xf numFmtId="0" fontId="0" fillId="36" borderId="18" xfId="63" applyNumberFormat="1" applyFont="1" applyBorder="1" applyAlignment="1">
      <alignment/>
      <protection/>
    </xf>
    <xf numFmtId="0" fontId="79" fillId="36" borderId="96" xfId="63" applyFont="1" applyBorder="1" applyAlignment="1" quotePrefix="1">
      <alignment wrapText="1"/>
      <protection/>
    </xf>
    <xf numFmtId="175" fontId="59" fillId="36" borderId="37" xfId="63" applyNumberFormat="1" applyFont="1" applyBorder="1" applyAlignment="1">
      <alignment horizontal="center" vertical="center" wrapText="1"/>
      <protection/>
    </xf>
    <xf numFmtId="175" fontId="59" fillId="36" borderId="38" xfId="63" applyNumberFormat="1" applyFont="1" applyBorder="1" applyAlignment="1">
      <alignment horizontal="center" vertical="center" wrapText="1"/>
      <protection/>
    </xf>
    <xf numFmtId="0" fontId="3" fillId="36" borderId="74" xfId="63" applyFont="1" applyBorder="1" applyAlignment="1">
      <alignment horizontal="right"/>
      <protection/>
    </xf>
    <xf numFmtId="0" fontId="3" fillId="36" borderId="97" xfId="63" applyFont="1" applyBorder="1" applyAlignment="1">
      <alignment horizontal="center"/>
      <protection/>
    </xf>
    <xf numFmtId="0" fontId="3" fillId="36" borderId="14" xfId="63" applyFont="1" applyBorder="1" applyAlignment="1">
      <alignment horizontal="center"/>
      <protection/>
    </xf>
    <xf numFmtId="0" fontId="3" fillId="36" borderId="17" xfId="63" applyFont="1" applyBorder="1" applyAlignment="1">
      <alignment horizontal="center"/>
      <protection/>
    </xf>
    <xf numFmtId="0" fontId="2" fillId="36" borderId="90" xfId="63" applyFont="1" applyBorder="1" applyAlignment="1">
      <alignment horizontal="center" vertical="center" wrapText="1"/>
      <protection/>
    </xf>
    <xf numFmtId="0" fontId="2" fillId="36" borderId="98" xfId="63" applyFont="1" applyBorder="1" applyAlignment="1">
      <alignment horizontal="center" vertical="center" wrapText="1"/>
      <protection/>
    </xf>
    <xf numFmtId="0" fontId="2" fillId="36" borderId="85" xfId="63" applyFont="1" applyBorder="1" applyAlignment="1">
      <alignment horizontal="center" vertical="center" wrapText="1"/>
      <protection/>
    </xf>
    <xf numFmtId="0" fontId="3" fillId="36" borderId="71" xfId="63" applyFont="1" applyBorder="1" applyAlignment="1">
      <alignment horizontal="right"/>
      <protection/>
    </xf>
    <xf numFmtId="0" fontId="3" fillId="36" borderId="99" xfId="63" applyFont="1" applyBorder="1" applyAlignment="1">
      <alignment horizontal="center"/>
      <protection/>
    </xf>
    <xf numFmtId="0" fontId="3" fillId="36" borderId="100" xfId="63" applyFont="1" applyBorder="1" applyAlignment="1">
      <alignment horizontal="center"/>
      <protection/>
    </xf>
    <xf numFmtId="0" fontId="3" fillId="36" borderId="101" xfId="63" applyFont="1" applyBorder="1" applyAlignment="1">
      <alignment horizontal="center"/>
      <protection/>
    </xf>
    <xf numFmtId="0" fontId="3" fillId="36" borderId="9" xfId="63" applyFont="1" applyBorder="1" applyAlignment="1">
      <alignment horizontal="left" vertical="center" wrapText="1"/>
      <protection/>
    </xf>
    <xf numFmtId="0" fontId="3" fillId="36" borderId="22" xfId="63" applyFont="1" applyBorder="1" applyAlignment="1">
      <alignment horizontal="left" vertical="center" wrapText="1"/>
      <protection/>
    </xf>
    <xf numFmtId="0" fontId="0" fillId="36" borderId="23" xfId="63" applyFont="1" applyBorder="1" applyAlignment="1">
      <alignment/>
      <protection/>
    </xf>
    <xf numFmtId="0" fontId="0" fillId="36" borderId="23" xfId="63" applyNumberFormat="1" applyFont="1" applyBorder="1" applyAlignment="1">
      <alignment/>
      <protection/>
    </xf>
    <xf numFmtId="0" fontId="0" fillId="36" borderId="68" xfId="63" applyNumberFormat="1" applyFont="1" applyBorder="1" applyAlignment="1">
      <alignment/>
      <protection/>
    </xf>
    <xf numFmtId="0" fontId="0" fillId="36" borderId="45" xfId="63" applyFont="1" applyBorder="1" applyAlignment="1">
      <alignment horizontal="center" vertical="center" wrapText="1"/>
      <protection/>
    </xf>
    <xf numFmtId="0" fontId="3" fillId="36" borderId="9" xfId="63" applyNumberFormat="1" applyFont="1" applyBorder="1" applyAlignment="1">
      <alignment horizontal="left" vertical="center" wrapText="1"/>
      <protection/>
    </xf>
    <xf numFmtId="0" fontId="3" fillId="36" borderId="22" xfId="63" applyNumberFormat="1" applyFont="1" applyBorder="1" applyAlignment="1">
      <alignment horizontal="left" vertical="center" wrapText="1"/>
      <protection/>
    </xf>
    <xf numFmtId="0" fontId="0" fillId="36" borderId="9" xfId="63" applyNumberFormat="1" applyFont="1" applyBorder="1" applyAlignment="1">
      <alignment horizontal="center" wrapText="1"/>
      <protection/>
    </xf>
    <xf numFmtId="0" fontId="94" fillId="36" borderId="9" xfId="63" applyNumberFormat="1" applyFont="1" applyBorder="1" applyAlignment="1">
      <alignment vertical="top"/>
      <protection/>
    </xf>
    <xf numFmtId="0" fontId="0" fillId="36" borderId="9" xfId="63" applyNumberFormat="1" applyFont="1" applyBorder="1" applyAlignment="1">
      <alignment vertical="top"/>
      <protection/>
    </xf>
    <xf numFmtId="0" fontId="0" fillId="36" borderId="9" xfId="63" applyNumberFormat="1" applyFont="1" applyBorder="1" applyAlignment="1">
      <alignment horizontal="left" vertical="top"/>
      <protection/>
    </xf>
    <xf numFmtId="0" fontId="94" fillId="36" borderId="9" xfId="63" applyNumberFormat="1" applyFont="1" applyBorder="1" applyAlignment="1">
      <alignment vertical="top" wrapText="1"/>
      <protection/>
    </xf>
    <xf numFmtId="0" fontId="3" fillId="36" borderId="34" xfId="63" applyNumberFormat="1" applyFont="1" applyBorder="1" applyAlignment="1">
      <alignment/>
      <protection/>
    </xf>
    <xf numFmtId="0" fontId="3" fillId="36" borderId="18" xfId="63" applyNumberFormat="1" applyFont="1" applyBorder="1" applyAlignment="1">
      <alignment/>
      <protection/>
    </xf>
    <xf numFmtId="0" fontId="3" fillId="36" borderId="30" xfId="63" applyNumberFormat="1" applyFont="1" applyBorder="1" applyAlignment="1">
      <alignment/>
      <protection/>
    </xf>
    <xf numFmtId="1" fontId="91" fillId="36" borderId="19" xfId="63" applyNumberFormat="1" applyFont="1" applyBorder="1" applyAlignment="1">
      <alignment horizontal="center" vertical="center"/>
      <protection/>
    </xf>
    <xf numFmtId="0" fontId="8" fillId="36" borderId="19" xfId="63" applyNumberFormat="1" applyFont="1" applyBorder="1" applyAlignment="1">
      <alignment/>
      <protection/>
    </xf>
    <xf numFmtId="0" fontId="0" fillId="36" borderId="34" xfId="63" applyNumberFormat="1" applyFont="1" applyBorder="1" applyAlignment="1">
      <alignment/>
      <protection/>
    </xf>
    <xf numFmtId="0" fontId="0" fillId="36" borderId="30" xfId="63" applyNumberFormat="1" applyFont="1" applyBorder="1" applyAlignment="1">
      <alignment/>
      <protection/>
    </xf>
    <xf numFmtId="0" fontId="3" fillId="36" borderId="9" xfId="63" applyNumberFormat="1" applyFont="1" applyBorder="1" applyAlignment="1">
      <alignment horizontal="left" vertical="center"/>
      <protection/>
    </xf>
    <xf numFmtId="0" fontId="3" fillId="36" borderId="9" xfId="63" applyNumberFormat="1" applyFont="1" applyBorder="1" applyAlignment="1">
      <alignment horizontal="center" vertical="center" wrapText="1"/>
      <protection/>
    </xf>
    <xf numFmtId="0" fontId="0" fillId="36" borderId="34" xfId="63" applyNumberFormat="1" applyFont="1" applyBorder="1" applyAlignment="1">
      <alignment horizontal="left" indent="1"/>
      <protection/>
    </xf>
    <xf numFmtId="0" fontId="3" fillId="36" borderId="18" xfId="63" applyNumberFormat="1" applyFont="1" applyBorder="1" applyAlignment="1">
      <alignment horizontal="center" vertical="top" wrapText="1"/>
      <protection/>
    </xf>
    <xf numFmtId="0" fontId="3" fillId="36" borderId="9" xfId="63" applyNumberFormat="1" applyFont="1" applyBorder="1" applyAlignment="1">
      <alignment horizontal="center" vertical="top" wrapText="1"/>
      <protection/>
    </xf>
    <xf numFmtId="0" fontId="2" fillId="36" borderId="19" xfId="63" applyNumberFormat="1" applyFont="1" applyBorder="1" applyAlignment="1">
      <alignment vertical="center"/>
      <protection/>
    </xf>
    <xf numFmtId="0" fontId="3" fillId="36" borderId="32" xfId="63" applyNumberFormat="1" applyFont="1" applyBorder="1" applyAlignment="1">
      <alignment horizontal="left" indent="1"/>
      <protection/>
    </xf>
    <xf numFmtId="0" fontId="3" fillId="36" borderId="32" xfId="63" applyNumberFormat="1" applyFont="1" applyBorder="1" applyAlignment="1">
      <alignment horizontal="left" vertical="center" wrapText="1" indent="1"/>
      <protection/>
    </xf>
    <xf numFmtId="0" fontId="3" fillId="36" borderId="32" xfId="63" applyNumberFormat="1" applyFont="1" applyBorder="1" applyAlignment="1">
      <alignment horizontal="left" indent="2"/>
      <protection/>
    </xf>
    <xf numFmtId="0" fontId="3" fillId="36" borderId="32" xfId="63" applyNumberFormat="1" applyFont="1" applyBorder="1" applyAlignment="1">
      <alignment horizontal="left" indent="3"/>
      <protection/>
    </xf>
    <xf numFmtId="0" fontId="4" fillId="36" borderId="32" xfId="63" applyNumberFormat="1" applyFont="1" applyBorder="1" applyAlignment="1">
      <alignment horizontal="left" indent="3"/>
      <protection/>
    </xf>
    <xf numFmtId="0" fontId="3" fillId="36" borderId="32" xfId="63" applyNumberFormat="1" applyFont="1" applyBorder="1" applyAlignment="1">
      <alignment horizontal="left" vertical="center" indent="1"/>
      <protection/>
    </xf>
    <xf numFmtId="0" fontId="3" fillId="36" borderId="32" xfId="63" applyNumberFormat="1" applyFont="1" applyBorder="1" applyAlignment="1">
      <alignment horizontal="left" vertical="center" indent="2"/>
      <protection/>
    </xf>
    <xf numFmtId="0" fontId="3" fillId="36" borderId="32" xfId="63" applyNumberFormat="1" applyFont="1" applyBorder="1" applyAlignment="1">
      <alignment horizontal="left" wrapText="1" indent="2"/>
      <protection/>
    </xf>
    <xf numFmtId="0" fontId="3" fillId="36" borderId="32" xfId="63" applyNumberFormat="1" applyFont="1" applyBorder="1" applyAlignment="1">
      <alignment horizontal="left" wrapText="1" indent="1"/>
      <protection/>
    </xf>
    <xf numFmtId="0" fontId="2" fillId="36" borderId="9" xfId="63" applyNumberFormat="1" applyFont="1" applyBorder="1" applyAlignment="1">
      <alignment/>
      <protection/>
    </xf>
    <xf numFmtId="0" fontId="2" fillId="36" borderId="9" xfId="63" applyNumberFormat="1" applyFont="1" applyBorder="1" applyAlignment="1">
      <alignment horizontal="center" vertical="center" wrapText="1"/>
      <protection/>
    </xf>
    <xf numFmtId="0" fontId="3" fillId="36" borderId="19" xfId="63" applyNumberFormat="1" applyFont="1" applyBorder="1" applyAlignment="1">
      <alignment vertical="top" wrapText="1"/>
      <protection/>
    </xf>
    <xf numFmtId="0" fontId="3" fillId="36" borderId="32" xfId="63" applyNumberFormat="1" applyFont="1" applyBorder="1" applyAlignment="1">
      <alignment vertical="top" wrapText="1"/>
      <protection/>
    </xf>
    <xf numFmtId="0" fontId="3" fillId="36" borderId="32" xfId="63" applyNumberFormat="1" applyFont="1" applyBorder="1" applyAlignment="1">
      <alignment horizontal="left" vertical="top" wrapText="1"/>
      <protection/>
    </xf>
    <xf numFmtId="0" fontId="3" fillId="36" borderId="21" xfId="63" applyNumberFormat="1" applyFont="1" applyBorder="1" applyAlignment="1">
      <alignment vertical="top" wrapText="1"/>
      <protection/>
    </xf>
    <xf numFmtId="0" fontId="3" fillId="36" borderId="19" xfId="63" applyNumberFormat="1" applyFont="1" applyBorder="1" applyAlignment="1">
      <alignment horizontal="left" vertical="top" wrapText="1"/>
      <protection/>
    </xf>
    <xf numFmtId="0" fontId="3" fillId="36" borderId="21" xfId="63" applyNumberFormat="1" applyFont="1" applyBorder="1" applyAlignment="1">
      <alignment horizontal="left" vertical="top" wrapText="1"/>
      <protection/>
    </xf>
    <xf numFmtId="0" fontId="3" fillId="36" borderId="9" xfId="63" applyNumberFormat="1" applyFont="1" applyBorder="1" applyAlignment="1">
      <alignment vertical="top" wrapText="1"/>
      <protection/>
    </xf>
    <xf numFmtId="0" fontId="3" fillId="36" borderId="9" xfId="63" applyNumberFormat="1" applyFont="1" applyBorder="1" applyAlignment="1">
      <alignment vertical="top"/>
      <protection/>
    </xf>
    <xf numFmtId="0" fontId="2" fillId="36" borderId="9" xfId="63" applyNumberFormat="1" applyFont="1" applyBorder="1" applyAlignment="1">
      <alignment vertical="top" wrapText="1"/>
      <protection/>
    </xf>
    <xf numFmtId="0" fontId="3" fillId="36" borderId="9" xfId="63" applyNumberFormat="1" applyFont="1" applyBorder="1" applyAlignment="1">
      <alignment horizontal="center" vertical="top" wrapText="1"/>
      <protection/>
    </xf>
    <xf numFmtId="0" fontId="2" fillId="36" borderId="21" xfId="63" applyNumberFormat="1" applyFont="1" applyBorder="1" applyAlignment="1">
      <alignment horizontal="left" vertical="top" wrapText="1"/>
      <protection/>
    </xf>
    <xf numFmtId="0" fontId="3" fillId="36" borderId="32" xfId="63" applyNumberFormat="1" applyFont="1" applyBorder="1" applyAlignment="1">
      <alignment horizontal="left" vertical="center"/>
      <protection/>
    </xf>
    <xf numFmtId="0" fontId="0" fillId="36" borderId="32" xfId="63" applyNumberFormat="1" applyFont="1" applyBorder="1" applyAlignment="1">
      <alignment/>
      <protection/>
    </xf>
    <xf numFmtId="0" fontId="3" fillId="36" borderId="32" xfId="63" applyNumberFormat="1" applyFont="1" applyBorder="1" applyAlignment="1">
      <alignment horizontal="left" wrapText="1"/>
      <protection/>
    </xf>
    <xf numFmtId="0" fontId="2" fillId="36" borderId="32" xfId="63" applyNumberFormat="1" applyFont="1" applyBorder="1" applyAlignment="1">
      <alignment horizontal="left" vertical="top" wrapText="1"/>
      <protection/>
    </xf>
    <xf numFmtId="0" fontId="0" fillId="36" borderId="0" xfId="63" applyNumberFormat="1" applyFont="1" applyBorder="1" applyAlignment="1">
      <alignment/>
      <protection/>
    </xf>
    <xf numFmtId="0" fontId="0" fillId="36" borderId="30" xfId="63" applyNumberFormat="1" applyFont="1" applyBorder="1" applyAlignment="1">
      <alignment horizontal="left"/>
      <protection/>
    </xf>
    <xf numFmtId="0" fontId="0" fillId="36" borderId="31" xfId="63" applyNumberFormat="1" applyFont="1" applyBorder="1" applyAlignment="1">
      <alignment/>
      <protection/>
    </xf>
    <xf numFmtId="0" fontId="0" fillId="36" borderId="12" xfId="63" applyNumberFormat="1" applyFont="1" applyBorder="1" applyAlignment="1">
      <alignment/>
      <protection/>
    </xf>
    <xf numFmtId="0" fontId="0" fillId="36" borderId="28" xfId="63" applyNumberFormat="1" applyFont="1" applyBorder="1" applyAlignment="1">
      <alignment/>
      <protection/>
    </xf>
    <xf numFmtId="0" fontId="0" fillId="36" borderId="33" xfId="63" applyNumberFormat="1" applyFont="1" applyBorder="1" applyAlignment="1">
      <alignment/>
      <protection/>
    </xf>
    <xf numFmtId="0" fontId="0" fillId="36" borderId="30" xfId="63" applyNumberFormat="1" applyFont="1" applyBorder="1" applyAlignment="1">
      <alignment horizontal="left" indent="1"/>
      <protection/>
    </xf>
    <xf numFmtId="0" fontId="91" fillId="36" borderId="19" xfId="63" applyNumberFormat="1" applyFont="1" applyBorder="1" applyAlignment="1">
      <alignment/>
      <protection/>
    </xf>
    <xf numFmtId="0" fontId="91" fillId="36" borderId="32" xfId="63" applyNumberFormat="1" applyFont="1" applyBorder="1" applyAlignment="1">
      <alignment horizontal="center"/>
      <protection/>
    </xf>
    <xf numFmtId="0" fontId="91" fillId="36" borderId="32" xfId="63" applyNumberFormat="1" applyFont="1" applyBorder="1" applyAlignment="1">
      <alignment/>
      <protection/>
    </xf>
    <xf numFmtId="0" fontId="117" fillId="36" borderId="32" xfId="63" applyNumberFormat="1" applyFont="1" applyBorder="1" applyAlignment="1">
      <alignment/>
      <protection/>
    </xf>
    <xf numFmtId="3" fontId="91" fillId="36" borderId="32" xfId="63" applyNumberFormat="1" applyFont="1" applyBorder="1" applyAlignment="1">
      <alignment horizontal="center" vertical="center"/>
      <protection/>
    </xf>
    <xf numFmtId="0" fontId="117" fillId="36" borderId="9" xfId="63" applyNumberFormat="1" applyFont="1" applyBorder="1" applyAlignment="1">
      <alignment/>
      <protection/>
    </xf>
    <xf numFmtId="0" fontId="117" fillId="36" borderId="18" xfId="63" applyNumberFormat="1" applyFont="1" applyBorder="1" applyAlignment="1">
      <alignment horizontal="centerContinuous"/>
      <protection/>
    </xf>
    <xf numFmtId="0" fontId="117" fillId="36" borderId="33" xfId="63" applyNumberFormat="1" applyFont="1" applyBorder="1" applyAlignment="1">
      <alignment horizontal="centerContinuous"/>
      <protection/>
    </xf>
    <xf numFmtId="0" fontId="91" fillId="36" borderId="33" xfId="63" applyNumberFormat="1" applyFont="1" applyBorder="1" applyAlignment="1">
      <alignment horizontal="centerContinuous"/>
      <protection/>
    </xf>
    <xf numFmtId="0" fontId="91" fillId="36" borderId="20" xfId="63" applyNumberFormat="1" applyFont="1" applyBorder="1" applyAlignment="1">
      <alignment horizontal="centerContinuous"/>
      <protection/>
    </xf>
    <xf numFmtId="0" fontId="69" fillId="36" borderId="27" xfId="63" applyNumberFormat="1" applyFont="1" applyBorder="1" applyAlignment="1">
      <alignment horizontal="center" vertical="center" wrapText="1"/>
      <protection/>
    </xf>
    <xf numFmtId="0" fontId="69" fillId="36" borderId="21" xfId="63" applyNumberFormat="1" applyFont="1" applyBorder="1" applyAlignment="1">
      <alignment horizontal="center" vertical="center" wrapText="1"/>
      <protection/>
    </xf>
    <xf numFmtId="0" fontId="3" fillId="36" borderId="12" xfId="63" applyNumberFormat="1" applyFont="1" applyBorder="1" applyAlignment="1">
      <alignment horizontal="left"/>
      <protection/>
    </xf>
    <xf numFmtId="0" fontId="8" fillId="36" borderId="28" xfId="63" applyNumberFormat="1" applyFont="1" applyBorder="1" applyAlignment="1">
      <alignment horizontal="left"/>
      <protection/>
    </xf>
    <xf numFmtId="0" fontId="2" fillId="36" borderId="18" xfId="63" applyNumberFormat="1" applyFont="1" applyBorder="1" applyAlignment="1">
      <alignment wrapText="1"/>
      <protection/>
    </xf>
    <xf numFmtId="0" fontId="12" fillId="36" borderId="20" xfId="63" applyNumberFormat="1" applyFont="1" applyBorder="1" applyAlignment="1">
      <alignment wrapText="1"/>
      <protection/>
    </xf>
    <xf numFmtId="0" fontId="3" fillId="36" borderId="12" xfId="63" applyNumberFormat="1" applyFont="1" applyBorder="1" applyAlignment="1">
      <alignment horizontal="left" vertical="center"/>
      <protection/>
    </xf>
    <xf numFmtId="0" fontId="8" fillId="36" borderId="28" xfId="63" applyNumberFormat="1" applyFont="1" applyBorder="1" applyAlignment="1">
      <alignment horizontal="left" vertical="center"/>
      <protection/>
    </xf>
    <xf numFmtId="0" fontId="0" fillId="36" borderId="9" xfId="63" applyNumberFormat="1" applyFont="1" applyBorder="1" applyAlignment="1">
      <alignment horizontal="center" vertical="center" wrapText="1"/>
      <protection/>
    </xf>
    <xf numFmtId="0" fontId="3" fillId="36" borderId="34" xfId="63" applyNumberFormat="1" applyFont="1" applyBorder="1" applyAlignment="1">
      <alignment horizontal="left"/>
      <protection/>
    </xf>
    <xf numFmtId="0" fontId="8" fillId="36" borderId="0" xfId="63" applyNumberFormat="1" applyFont="1" applyBorder="1" applyAlignment="1">
      <alignment horizontal="left"/>
      <protection/>
    </xf>
    <xf numFmtId="0" fontId="3" fillId="36" borderId="30" xfId="63" applyNumberFormat="1" applyFont="1" applyBorder="1" applyAlignment="1">
      <alignment horizontal="left"/>
      <protection/>
    </xf>
    <xf numFmtId="0" fontId="8" fillId="36" borderId="31" xfId="63" applyNumberFormat="1" applyFont="1" applyBorder="1" applyAlignment="1">
      <alignment horizontal="left"/>
      <protection/>
    </xf>
    <xf numFmtId="0" fontId="3" fillId="36" borderId="18" xfId="63" applyNumberFormat="1" applyFont="1" applyBorder="1" applyAlignment="1">
      <alignment horizontal="left"/>
      <protection/>
    </xf>
    <xf numFmtId="0" fontId="8" fillId="36" borderId="20" xfId="63" applyNumberFormat="1" applyFont="1" applyBorder="1" applyAlignment="1">
      <alignment horizontal="left"/>
      <protection/>
    </xf>
    <xf numFmtId="3" fontId="0" fillId="36" borderId="30" xfId="63" applyNumberFormat="1" applyFont="1" applyBorder="1" applyAlignment="1">
      <alignment horizontal="left" vertical="center"/>
      <protection/>
    </xf>
    <xf numFmtId="3" fontId="0" fillId="36" borderId="31" xfId="63" applyNumberFormat="1" applyFont="1" applyBorder="1" applyAlignment="1">
      <alignment horizontal="right" vertical="center"/>
      <protection/>
    </xf>
    <xf numFmtId="0" fontId="100" fillId="36" borderId="18" xfId="63" applyNumberFormat="1" applyFont="1" applyBorder="1" applyAlignment="1">
      <alignment/>
      <protection/>
    </xf>
    <xf numFmtId="0" fontId="100" fillId="36" borderId="20" xfId="63" applyNumberFormat="1" applyFont="1" applyBorder="1" applyAlignment="1">
      <alignment/>
      <protection/>
    </xf>
    <xf numFmtId="0" fontId="103" fillId="36" borderId="9" xfId="63" applyNumberFormat="1" applyFont="1" applyBorder="1" applyAlignment="1">
      <alignment horizontal="center" vertical="center" wrapText="1"/>
      <protection/>
    </xf>
    <xf numFmtId="0" fontId="0" fillId="36" borderId="34" xfId="63" applyNumberFormat="1" applyFont="1" applyBorder="1" applyAlignment="1">
      <alignment horizontal="left"/>
      <protection/>
    </xf>
    <xf numFmtId="0" fontId="100" fillId="36" borderId="18" xfId="63" applyNumberFormat="1" applyFont="1" applyBorder="1" applyAlignment="1">
      <alignment horizontal="right"/>
      <protection/>
    </xf>
    <xf numFmtId="0" fontId="3" fillId="36" borderId="12" xfId="63" applyNumberFormat="1" applyFont="1" applyBorder="1" applyAlignment="1">
      <alignment horizontal="center" vertical="top" wrapText="1"/>
      <protection/>
    </xf>
    <xf numFmtId="0" fontId="3" fillId="36" borderId="19" xfId="63" applyNumberFormat="1" applyFont="1" applyBorder="1" applyAlignment="1">
      <alignment horizontal="center" vertical="top" wrapText="1"/>
      <protection/>
    </xf>
    <xf numFmtId="0" fontId="2" fillId="36" borderId="96" xfId="63" applyNumberFormat="1" applyFont="1" applyBorder="1" applyAlignment="1">
      <alignment vertical="center"/>
      <protection/>
    </xf>
    <xf numFmtId="0" fontId="3" fillId="36" borderId="71" xfId="63" applyNumberFormat="1" applyFont="1" applyBorder="1" applyAlignment="1">
      <alignment horizontal="left" indent="1"/>
      <protection/>
    </xf>
    <xf numFmtId="0" fontId="3" fillId="36" borderId="102" xfId="63" applyNumberFormat="1" applyFont="1" applyBorder="1" applyAlignment="1">
      <alignment horizontal="left" indent="1"/>
      <protection/>
    </xf>
    <xf numFmtId="0" fontId="3" fillId="36" borderId="103" xfId="63" applyNumberFormat="1" applyFont="1" applyBorder="1" applyAlignment="1">
      <alignment horizontal="left" indent="2"/>
      <protection/>
    </xf>
    <xf numFmtId="0" fontId="3" fillId="36" borderId="103" xfId="63" applyNumberFormat="1" applyFont="1" applyBorder="1" applyAlignment="1">
      <alignment horizontal="left" indent="3"/>
      <protection/>
    </xf>
    <xf numFmtId="0" fontId="3" fillId="36" borderId="72" xfId="63" applyNumberFormat="1" applyFont="1" applyBorder="1" applyAlignment="1">
      <alignment horizontal="left" indent="2"/>
      <protection/>
    </xf>
    <xf numFmtId="0" fontId="3" fillId="36" borderId="103" xfId="63" applyNumberFormat="1" applyFont="1" applyBorder="1" applyAlignment="1">
      <alignment horizontal="left" indent="1"/>
      <protection/>
    </xf>
    <xf numFmtId="0" fontId="3" fillId="36" borderId="92" xfId="63" applyNumberFormat="1" applyFont="1" applyBorder="1" applyAlignment="1">
      <alignment horizontal="left" indent="1"/>
      <protection/>
    </xf>
    <xf numFmtId="0" fontId="3" fillId="36" borderId="96" xfId="63" applyNumberFormat="1" applyFont="1" applyBorder="1" applyAlignment="1">
      <alignment horizontal="left" indent="1"/>
      <protection/>
    </xf>
    <xf numFmtId="0" fontId="3" fillId="36" borderId="72" xfId="63" applyNumberFormat="1" applyFont="1" applyBorder="1" applyAlignment="1">
      <alignment horizontal="left" indent="1"/>
      <protection/>
    </xf>
    <xf numFmtId="0" fontId="3" fillId="36" borderId="71" xfId="63" applyNumberFormat="1" applyFont="1" applyBorder="1" applyAlignment="1">
      <alignment horizontal="left" vertical="center" indent="1"/>
      <protection/>
    </xf>
    <xf numFmtId="0" fontId="2" fillId="36" borderId="92" xfId="63" applyNumberFormat="1" applyFont="1" applyBorder="1" applyAlignment="1">
      <alignment horizontal="left"/>
      <protection/>
    </xf>
    <xf numFmtId="0" fontId="2" fillId="36" borderId="18" xfId="63" applyNumberFormat="1" applyFont="1" applyBorder="1" applyAlignment="1">
      <alignment/>
      <protection/>
    </xf>
    <xf numFmtId="0" fontId="3" fillId="36" borderId="9" xfId="63" applyNumberFormat="1" applyFont="1" applyBorder="1" applyAlignment="1">
      <alignment horizontal="left" vertical="top" wrapText="1"/>
      <protection/>
    </xf>
    <xf numFmtId="0" fontId="3" fillId="36" borderId="18" xfId="63" applyNumberFormat="1" applyFont="1" applyBorder="1" applyAlignment="1">
      <alignment horizontal="left" vertical="top" wrapText="1"/>
      <protection/>
    </xf>
    <xf numFmtId="0" fontId="60" fillId="36" borderId="21" xfId="63" applyNumberFormat="1" applyFont="1" applyBorder="1" applyAlignment="1">
      <alignment horizontal="center" vertical="center" wrapText="1"/>
      <protection/>
    </xf>
    <xf numFmtId="0" fontId="113" fillId="36" borderId="72" xfId="63" applyNumberFormat="1" applyFont="1" applyBorder="1" applyAlignment="1">
      <alignment horizontal="center" vertical="center" wrapText="1"/>
      <protection/>
    </xf>
    <xf numFmtId="0" fontId="113" fillId="36" borderId="21" xfId="63" applyNumberFormat="1" applyFont="1" applyBorder="1" applyAlignment="1">
      <alignment horizontal="center" vertical="center" wrapText="1"/>
      <protection/>
    </xf>
    <xf numFmtId="0" fontId="113" fillId="36" borderId="73" xfId="63" applyNumberFormat="1" applyFont="1" applyBorder="1" applyAlignment="1">
      <alignment horizontal="center" vertical="center" wrapText="1"/>
      <protection/>
    </xf>
    <xf numFmtId="0" fontId="113" fillId="36" borderId="71" xfId="63" applyNumberFormat="1" applyFont="1" applyBorder="1" applyAlignment="1">
      <alignment horizontal="center" vertical="center" wrapText="1"/>
      <protection/>
    </xf>
    <xf numFmtId="0" fontId="113" fillId="36" borderId="9" xfId="63" applyNumberFormat="1" applyFont="1" applyBorder="1" applyAlignment="1">
      <alignment vertical="center" wrapText="1"/>
      <protection/>
    </xf>
    <xf numFmtId="0" fontId="114" fillId="36" borderId="71" xfId="63" applyNumberFormat="1" applyFont="1" applyBorder="1" applyAlignment="1">
      <alignment horizontal="center" vertical="center" wrapText="1"/>
      <protection/>
    </xf>
    <xf numFmtId="0" fontId="114" fillId="36" borderId="9" xfId="63" applyNumberFormat="1" applyFont="1" applyBorder="1" applyAlignment="1">
      <alignment vertical="center" wrapText="1"/>
      <protection/>
    </xf>
    <xf numFmtId="0" fontId="114" fillId="36" borderId="9" xfId="63" applyNumberFormat="1" applyFont="1" applyBorder="1" applyAlignment="1">
      <alignment horizontal="left" vertical="center" wrapText="1" indent="4"/>
      <protection/>
    </xf>
    <xf numFmtId="0" fontId="114" fillId="36" borderId="9" xfId="63" applyNumberFormat="1" applyFont="1" applyBorder="1" applyAlignment="1">
      <alignment horizontal="left" vertical="center" wrapText="1" indent="2"/>
      <protection/>
    </xf>
    <xf numFmtId="0" fontId="114" fillId="36" borderId="9" xfId="63" applyNumberFormat="1" applyFont="1" applyBorder="1" applyAlignment="1">
      <alignment horizontal="left" vertical="center" wrapText="1" indent="3"/>
      <protection/>
    </xf>
    <xf numFmtId="0" fontId="113" fillId="36" borderId="81" xfId="63" applyNumberFormat="1" applyFont="1" applyBorder="1" applyAlignment="1">
      <alignment horizontal="center" vertical="center" wrapText="1"/>
      <protection/>
    </xf>
    <xf numFmtId="0" fontId="113" fillId="36" borderId="22" xfId="63" applyNumberFormat="1" applyFont="1" applyBorder="1" applyAlignment="1">
      <alignment vertical="center" wrapText="1"/>
      <protection/>
    </xf>
    <xf numFmtId="0" fontId="114" fillId="36" borderId="9" xfId="63" applyNumberFormat="1" applyFont="1" applyBorder="1" applyAlignment="1">
      <alignment horizontal="left" vertical="center" wrapText="1" indent="1"/>
      <protection/>
    </xf>
    <xf numFmtId="0" fontId="114" fillId="36" borderId="9" xfId="63" applyNumberFormat="1" applyFont="1" applyBorder="1" applyAlignment="1">
      <alignment horizontal="left" vertical="center" wrapText="1"/>
      <protection/>
    </xf>
    <xf numFmtId="0" fontId="113" fillId="36" borderId="9" xfId="63" applyNumberFormat="1" applyFont="1" applyBorder="1" applyAlignment="1">
      <alignment horizontal="left" vertical="center" wrapText="1"/>
      <protection/>
    </xf>
    <xf numFmtId="0" fontId="91" fillId="36" borderId="9" xfId="63" applyFont="1" applyBorder="1" applyAlignment="1">
      <alignment horizontal="center"/>
      <protection/>
    </xf>
    <xf numFmtId="0" fontId="14" fillId="36" borderId="9" xfId="63" applyFont="1" applyBorder="1" applyAlignment="1">
      <alignment horizontal="centerContinuous" vertical="center" wrapText="1"/>
      <protection/>
    </xf>
    <xf numFmtId="0" fontId="14" fillId="36" borderId="9" xfId="63" applyFont="1" applyBorder="1" applyAlignment="1">
      <alignment horizontal="center" vertical="center" wrapText="1"/>
      <protection/>
    </xf>
    <xf numFmtId="3" fontId="91" fillId="38" borderId="9" xfId="66" applyBorder="1" applyAlignment="1">
      <alignment horizontal="right" vertical="center"/>
      <protection locked="0"/>
    </xf>
    <xf numFmtId="3" fontId="91" fillId="37" borderId="9" xfId="65" applyBorder="1">
      <alignment horizontal="right" vertical="center"/>
      <protection locked="0"/>
    </xf>
    <xf numFmtId="3" fontId="91" fillId="37" borderId="71" xfId="65" applyBorder="1">
      <alignment horizontal="right" vertical="center"/>
      <protection locked="0"/>
    </xf>
    <xf numFmtId="3" fontId="91" fillId="37" borderId="10" xfId="65" applyBorder="1">
      <alignment horizontal="right" vertical="center"/>
      <protection locked="0"/>
    </xf>
    <xf numFmtId="3" fontId="91" fillId="37" borderId="81" xfId="65" applyBorder="1">
      <alignment horizontal="right" vertical="center"/>
      <protection locked="0"/>
    </xf>
    <xf numFmtId="3" fontId="91" fillId="37" borderId="22" xfId="65" applyBorder="1">
      <alignment horizontal="right" vertical="center"/>
      <protection locked="0"/>
    </xf>
    <xf numFmtId="3" fontId="91" fillId="37" borderId="70" xfId="65" applyBorder="1">
      <alignment horizontal="right" vertical="center"/>
      <protection locked="0"/>
    </xf>
    <xf numFmtId="3" fontId="91" fillId="39" borderId="10" xfId="67" applyFont="1" applyBorder="1" applyProtection="1">
      <alignment horizontal="right"/>
      <protection locked="0"/>
    </xf>
    <xf numFmtId="3" fontId="91" fillId="39" borderId="70" xfId="67" applyFont="1" applyBorder="1" applyProtection="1">
      <alignment horizontal="right"/>
      <protection locked="0"/>
    </xf>
    <xf numFmtId="0" fontId="8" fillId="39" borderId="9" xfId="68">
      <alignment horizontal="center" vertical="center"/>
      <protection locked="0"/>
    </xf>
    <xf numFmtId="0" fontId="8" fillId="39" borderId="9" xfId="68" applyBorder="1">
      <alignment horizontal="center" vertical="center"/>
      <protection locked="0"/>
    </xf>
    <xf numFmtId="0" fontId="8" fillId="39" borderId="22" xfId="68" applyBorder="1">
      <alignment horizontal="center" vertical="center"/>
      <protection locked="0"/>
    </xf>
    <xf numFmtId="164" fontId="8" fillId="37" borderId="10" xfId="69" applyFont="1" applyBorder="1">
      <alignment horizontal="right" vertical="center"/>
      <protection locked="0"/>
    </xf>
    <xf numFmtId="164" fontId="91" fillId="37" borderId="10" xfId="69" applyBorder="1">
      <alignment horizontal="right" vertical="center"/>
      <protection locked="0"/>
    </xf>
    <xf numFmtId="164" fontId="8" fillId="37" borderId="70" xfId="69" applyFont="1" applyBorder="1">
      <alignment horizontal="right" vertical="center"/>
      <protection locked="0"/>
    </xf>
    <xf numFmtId="164" fontId="91" fillId="37" borderId="70" xfId="69" applyBorder="1">
      <alignment horizontal="right" vertical="center"/>
      <protection locked="0"/>
    </xf>
    <xf numFmtId="3" fontId="91" fillId="39" borderId="22" xfId="67" applyFont="1" applyBorder="1" applyProtection="1">
      <alignment horizontal="right"/>
      <protection locked="0"/>
    </xf>
    <xf numFmtId="0" fontId="8" fillId="39" borderId="9" xfId="71" applyBorder="1">
      <alignment horizontal="left" vertical="top" wrapText="1"/>
      <protection locked="0"/>
    </xf>
    <xf numFmtId="0" fontId="8" fillId="39" borderId="10" xfId="71" applyBorder="1">
      <alignment horizontal="left" vertical="top" wrapText="1"/>
      <protection locked="0"/>
    </xf>
    <xf numFmtId="0" fontId="8" fillId="39" borderId="22" xfId="71" applyBorder="1">
      <alignment horizontal="left" vertical="top" wrapText="1"/>
      <protection locked="0"/>
    </xf>
    <xf numFmtId="0" fontId="8" fillId="39" borderId="70" xfId="71" applyBorder="1">
      <alignment horizontal="left" vertical="top" wrapText="1"/>
      <protection locked="0"/>
    </xf>
    <xf numFmtId="0" fontId="0" fillId="40" borderId="0" xfId="0" applyFill="1" applyAlignment="1" applyProtection="1">
      <alignment/>
      <protection/>
    </xf>
    <xf numFmtId="0" fontId="0" fillId="36" borderId="19" xfId="63" applyFont="1" applyBorder="1" applyAlignment="1">
      <alignment horizontal="left"/>
      <protection/>
    </xf>
    <xf numFmtId="0" fontId="0" fillId="36" borderId="32" xfId="63" applyFont="1" applyBorder="1" applyAlignment="1">
      <alignment horizontal="left"/>
      <protection/>
    </xf>
    <xf numFmtId="0" fontId="0" fillId="36" borderId="21" xfId="63" applyFont="1" applyBorder="1" applyAlignment="1">
      <alignment horizontal="left"/>
      <protection/>
    </xf>
    <xf numFmtId="0" fontId="91" fillId="33" borderId="32" xfId="60" applyFont="1" applyBorder="1">
      <alignment/>
      <protection/>
    </xf>
    <xf numFmtId="0" fontId="0" fillId="36" borderId="32" xfId="63" applyFont="1" applyBorder="1" applyAlignment="1">
      <alignment horizontal="left"/>
      <protection/>
    </xf>
    <xf numFmtId="0" fontId="103" fillId="36" borderId="21" xfId="63" applyNumberFormat="1" applyFont="1" applyBorder="1" applyAlignment="1">
      <alignment horizontal="center" vertical="center" wrapText="1"/>
      <protection/>
    </xf>
    <xf numFmtId="0" fontId="103" fillId="36" borderId="32" xfId="63" applyNumberFormat="1" applyFont="1" applyBorder="1" applyAlignment="1">
      <alignment horizontal="center" vertical="center" wrapText="1"/>
      <protection/>
    </xf>
    <xf numFmtId="0" fontId="0" fillId="36" borderId="24" xfId="63" applyFont="1" applyBorder="1" applyAlignment="1">
      <alignment horizontal="centerContinuous"/>
      <protection/>
    </xf>
    <xf numFmtId="0" fontId="0" fillId="36" borderId="41" xfId="63" applyFont="1" applyBorder="1" applyAlignment="1">
      <alignment horizontal="centerContinuous"/>
      <protection/>
    </xf>
    <xf numFmtId="0" fontId="0" fillId="36" borderId="25" xfId="63" applyFont="1" applyBorder="1" applyAlignment="1">
      <alignment horizontal="centerContinuous"/>
      <protection/>
    </xf>
    <xf numFmtId="0" fontId="106" fillId="43" borderId="29" xfId="53" applyFont="1" applyFill="1" applyBorder="1" applyAlignment="1" applyProtection="1" quotePrefix="1">
      <alignment horizontal="center"/>
      <protection/>
    </xf>
    <xf numFmtId="0" fontId="104" fillId="43" borderId="26" xfId="0" applyFont="1" applyFill="1" applyBorder="1" applyAlignment="1" quotePrefix="1">
      <alignment/>
    </xf>
    <xf numFmtId="0" fontId="53" fillId="43" borderId="26" xfId="0" applyFont="1" applyFill="1" applyBorder="1" applyAlignment="1" quotePrefix="1">
      <alignment horizontal="center"/>
    </xf>
    <xf numFmtId="0" fontId="103" fillId="43" borderId="27" xfId="0" applyFont="1" applyFill="1" applyBorder="1" applyAlignment="1">
      <alignment horizontal="center"/>
    </xf>
    <xf numFmtId="0" fontId="20" fillId="0" borderId="20" xfId="0" applyFont="1" applyBorder="1" applyAlignment="1" applyProtection="1" quotePrefix="1">
      <alignment horizontal="center"/>
      <protection/>
    </xf>
    <xf numFmtId="0" fontId="101" fillId="43" borderId="82" xfId="0" applyFont="1" applyFill="1" applyBorder="1" applyAlignment="1">
      <alignment horizontal="center"/>
    </xf>
    <xf numFmtId="0" fontId="101" fillId="43" borderId="26" xfId="0" applyFont="1" applyFill="1" applyBorder="1" applyAlignment="1">
      <alignment horizontal="center"/>
    </xf>
    <xf numFmtId="0" fontId="8" fillId="39" borderId="9" xfId="71">
      <alignment horizontal="left" vertical="top" wrapText="1"/>
      <protection locked="0"/>
    </xf>
    <xf numFmtId="0" fontId="0" fillId="36" borderId="20" xfId="63" applyFont="1" applyBorder="1" applyAlignment="1">
      <alignment horizontal="center"/>
      <protection/>
    </xf>
    <xf numFmtId="0" fontId="101" fillId="43" borderId="19" xfId="0" applyFont="1" applyFill="1" applyBorder="1" applyAlignment="1">
      <alignment/>
    </xf>
    <xf numFmtId="0" fontId="2" fillId="36" borderId="19" xfId="63" applyNumberFormat="1" applyFont="1" applyBorder="1" applyAlignment="1">
      <alignment vertical="top"/>
      <protection/>
    </xf>
    <xf numFmtId="0" fontId="3" fillId="36" borderId="32" xfId="63" applyNumberFormat="1" applyFont="1" applyBorder="1" applyAlignment="1">
      <alignment vertical="top"/>
      <protection/>
    </xf>
    <xf numFmtId="0" fontId="3" fillId="36" borderId="32" xfId="63" applyNumberFormat="1" applyFont="1" applyBorder="1" applyAlignment="1">
      <alignment vertical="center"/>
      <protection/>
    </xf>
    <xf numFmtId="0" fontId="3" fillId="36" borderId="21" xfId="63" applyNumberFormat="1" applyFont="1" applyBorder="1" applyAlignment="1">
      <alignment vertical="top"/>
      <protection/>
    </xf>
    <xf numFmtId="0" fontId="2" fillId="36" borderId="21" xfId="63" applyNumberFormat="1" applyFont="1" applyBorder="1" applyAlignment="1">
      <alignment vertical="top"/>
      <protection/>
    </xf>
    <xf numFmtId="0" fontId="79" fillId="44" borderId="91" xfId="0" applyFont="1" applyFill="1" applyBorder="1" applyAlignment="1">
      <alignment horizontal="centerContinuous"/>
    </xf>
    <xf numFmtId="0" fontId="103" fillId="36" borderId="9" xfId="63" applyFont="1" applyBorder="1" applyAlignment="1">
      <alignment horizontal="center" vertical="center"/>
      <protection/>
    </xf>
    <xf numFmtId="0" fontId="103" fillId="36" borderId="9" xfId="63" applyFont="1" applyBorder="1" applyAlignment="1">
      <alignment horizontal="center" vertical="center" wrapText="1"/>
      <protection/>
    </xf>
    <xf numFmtId="0" fontId="103" fillId="36" borderId="18" xfId="63" applyFont="1" applyBorder="1" applyAlignment="1">
      <alignment horizontal="centerContinuous" vertical="center"/>
      <protection/>
    </xf>
    <xf numFmtId="0" fontId="103" fillId="36" borderId="20" xfId="63" applyFont="1" applyBorder="1" applyAlignment="1">
      <alignment horizontal="centerContinuous" vertical="center"/>
      <protection/>
    </xf>
    <xf numFmtId="0" fontId="103" fillId="36" borderId="33" xfId="63" applyFont="1" applyBorder="1" applyAlignment="1">
      <alignment horizontal="centerContinuous" vertical="center"/>
      <protection/>
    </xf>
    <xf numFmtId="0" fontId="0" fillId="36" borderId="34" xfId="63" applyNumberFormat="1" applyFont="1" applyBorder="1" applyAlignment="1">
      <alignment horizontal="left" indent="2"/>
      <protection/>
    </xf>
    <xf numFmtId="0" fontId="0" fillId="36" borderId="30" xfId="63" applyNumberFormat="1" applyFont="1" applyBorder="1" applyAlignment="1">
      <alignment horizontal="left" indent="2"/>
      <protection/>
    </xf>
    <xf numFmtId="0" fontId="2" fillId="33" borderId="37" xfId="60" applyFont="1" applyBorder="1">
      <alignment/>
      <protection/>
    </xf>
    <xf numFmtId="0" fontId="3" fillId="33" borderId="32" xfId="60" applyFont="1" applyBorder="1">
      <alignment/>
      <protection/>
    </xf>
    <xf numFmtId="0" fontId="0" fillId="36" borderId="0" xfId="63" applyFont="1" applyBorder="1" applyAlignment="1">
      <alignment horizontal="left" indent="2"/>
      <protection/>
    </xf>
    <xf numFmtId="0" fontId="2" fillId="36" borderId="21" xfId="63" applyNumberFormat="1" applyFont="1" applyBorder="1" applyAlignment="1">
      <alignment horizontal="left"/>
      <protection/>
    </xf>
    <xf numFmtId="0" fontId="70" fillId="36" borderId="9" xfId="63" applyNumberFormat="1" applyFont="1" applyBorder="1" applyAlignment="1">
      <alignment horizontal="center"/>
      <protection/>
    </xf>
    <xf numFmtId="0" fontId="70" fillId="36" borderId="9" xfId="63" applyNumberFormat="1" applyFont="1" applyBorder="1" applyAlignment="1">
      <alignment horizontal="center" wrapText="1"/>
      <protection/>
    </xf>
    <xf numFmtId="0" fontId="0" fillId="36" borderId="9" xfId="63" applyFont="1" applyBorder="1" applyAlignment="1">
      <alignment horizontal="center"/>
      <protection/>
    </xf>
    <xf numFmtId="0" fontId="8" fillId="36" borderId="19" xfId="63" applyFont="1" applyBorder="1" applyAlignment="1">
      <alignment horizontal="right" vertical="top"/>
      <protection/>
    </xf>
    <xf numFmtId="0" fontId="8" fillId="36" borderId="32" xfId="63" applyFont="1" applyBorder="1" applyAlignment="1">
      <alignment horizontal="right" vertical="top"/>
      <protection/>
    </xf>
    <xf numFmtId="0" fontId="8" fillId="36" borderId="21" xfId="63" applyFont="1" applyBorder="1" applyAlignment="1">
      <alignment horizontal="right" vertical="top"/>
      <protection/>
    </xf>
    <xf numFmtId="0" fontId="2" fillId="36" borderId="19" xfId="63" applyFont="1" applyBorder="1" applyAlignment="1">
      <alignment horizontal="left"/>
      <protection/>
    </xf>
    <xf numFmtId="0" fontId="3" fillId="36" borderId="19" xfId="63" applyFont="1" applyBorder="1" applyAlignment="1">
      <alignment horizontal="left"/>
      <protection/>
    </xf>
    <xf numFmtId="0" fontId="8" fillId="36" borderId="9" xfId="63" applyFont="1" applyBorder="1" applyAlignment="1">
      <alignment horizontal="right" vertical="top"/>
      <protection/>
    </xf>
    <xf numFmtId="0" fontId="2" fillId="36" borderId="32" xfId="63" applyFont="1" applyBorder="1" applyAlignment="1">
      <alignment horizontal="left" vertical="top"/>
      <protection/>
    </xf>
    <xf numFmtId="0" fontId="3" fillId="36" borderId="21" xfId="63" applyFont="1" applyBorder="1" applyAlignment="1">
      <alignment horizontal="right"/>
      <protection/>
    </xf>
    <xf numFmtId="0" fontId="3" fillId="36" borderId="19" xfId="63" applyFont="1" applyBorder="1" applyAlignment="1">
      <alignment horizontal="left"/>
      <protection/>
    </xf>
    <xf numFmtId="0" fontId="2" fillId="36" borderId="21" xfId="63" applyFont="1" applyBorder="1" applyAlignment="1">
      <alignment horizontal="left" wrapText="1"/>
      <protection/>
    </xf>
    <xf numFmtId="0" fontId="3" fillId="36" borderId="32" xfId="63" applyFont="1" applyBorder="1" applyAlignment="1">
      <alignment horizontal="left" vertical="top" wrapText="1" indent="1"/>
      <protection/>
    </xf>
    <xf numFmtId="0" fontId="2" fillId="36" borderId="32" xfId="63" applyFont="1" applyBorder="1" applyAlignment="1">
      <alignment horizontal="left" vertical="top" wrapText="1"/>
      <protection/>
    </xf>
    <xf numFmtId="0" fontId="2" fillId="36" borderId="21" xfId="63" applyFont="1" applyBorder="1" applyAlignment="1">
      <alignment horizontal="left" vertical="top" wrapText="1"/>
      <protection/>
    </xf>
    <xf numFmtId="0" fontId="2" fillId="36" borderId="9" xfId="63" applyFont="1" applyBorder="1" applyAlignment="1">
      <alignment horizontal="left" vertical="center" wrapText="1"/>
      <protection/>
    </xf>
    <xf numFmtId="0" fontId="3" fillId="36" borderId="32" xfId="63" applyFont="1" applyBorder="1" applyAlignment="1">
      <alignment horizontal="left" vertical="top" wrapText="1"/>
      <protection/>
    </xf>
    <xf numFmtId="0" fontId="3" fillId="36" borderId="19" xfId="63" applyFont="1" applyBorder="1" applyAlignment="1">
      <alignment horizontal="left" vertical="top" wrapText="1" indent="1"/>
      <protection/>
    </xf>
    <xf numFmtId="0" fontId="2" fillId="36" borderId="29" xfId="63" applyFont="1" applyBorder="1" applyAlignment="1">
      <alignment/>
      <protection/>
    </xf>
    <xf numFmtId="0" fontId="3" fillId="36" borderId="30" xfId="63" applyFont="1" applyBorder="1" applyAlignment="1">
      <alignment/>
      <protection/>
    </xf>
    <xf numFmtId="3" fontId="91" fillId="37" borderId="27" xfId="64" applyBorder="1">
      <alignment horizontal="right" vertical="center"/>
      <protection locked="0"/>
    </xf>
    <xf numFmtId="0" fontId="2" fillId="36" borderId="18" xfId="63" applyFont="1" applyBorder="1" applyAlignment="1">
      <alignment/>
      <protection/>
    </xf>
    <xf numFmtId="0" fontId="2" fillId="36" borderId="20" xfId="63" applyFont="1" applyBorder="1" applyAlignment="1">
      <alignment/>
      <protection/>
    </xf>
    <xf numFmtId="0" fontId="2" fillId="36" borderId="12" xfId="63" applyFont="1" applyBorder="1" applyAlignment="1">
      <alignment horizontal="left"/>
      <protection/>
    </xf>
    <xf numFmtId="0" fontId="3" fillId="0" borderId="28" xfId="0" applyFont="1" applyFill="1" applyBorder="1" applyAlignment="1">
      <alignment horizontal="center"/>
    </xf>
    <xf numFmtId="0" fontId="3" fillId="36" borderId="34" xfId="63" applyFont="1" applyBorder="1" applyAlignment="1">
      <alignment horizontal="left"/>
      <protection/>
    </xf>
    <xf numFmtId="0" fontId="0" fillId="36" borderId="34" xfId="63" applyFont="1" applyBorder="1" applyAlignment="1">
      <alignment horizontal="left"/>
      <protection/>
    </xf>
    <xf numFmtId="0" fontId="0" fillId="36" borderId="30" xfId="63" applyFont="1" applyBorder="1" applyAlignment="1">
      <alignment horizontal="left"/>
      <protection/>
    </xf>
    <xf numFmtId="0" fontId="0" fillId="0" borderId="31" xfId="0" applyFont="1" applyBorder="1" applyAlignment="1">
      <alignment/>
    </xf>
    <xf numFmtId="0" fontId="2" fillId="36" borderId="30" xfId="63" applyFont="1" applyBorder="1" applyAlignment="1">
      <alignment/>
      <protection/>
    </xf>
    <xf numFmtId="0" fontId="3" fillId="36" borderId="12" xfId="63" applyFont="1" applyBorder="1" applyAlignment="1">
      <alignment vertical="center" wrapText="1"/>
      <protection/>
    </xf>
    <xf numFmtId="0" fontId="3" fillId="41" borderId="28" xfId="0" applyFont="1" applyFill="1" applyBorder="1" applyAlignment="1">
      <alignment vertical="top" wrapText="1"/>
    </xf>
    <xf numFmtId="0" fontId="3" fillId="36" borderId="28" xfId="63" applyFont="1" applyBorder="1" applyAlignment="1">
      <alignment horizontal="center" vertical="top" wrapText="1"/>
      <protection/>
    </xf>
    <xf numFmtId="0" fontId="3" fillId="36" borderId="29" xfId="63" applyFont="1" applyBorder="1" applyAlignment="1">
      <alignment horizontal="center" vertical="top" wrapText="1"/>
      <protection/>
    </xf>
    <xf numFmtId="0" fontId="3" fillId="36" borderId="34" xfId="63" applyFont="1" applyBorder="1" applyAlignment="1">
      <alignment/>
      <protection/>
    </xf>
    <xf numFmtId="0" fontId="3" fillId="36" borderId="30" xfId="63" applyFont="1" applyBorder="1" applyAlignment="1">
      <alignment horizontal="left"/>
      <protection/>
    </xf>
    <xf numFmtId="0" fontId="3" fillId="41" borderId="31" xfId="0" applyFont="1" applyFill="1" applyBorder="1" applyAlignment="1">
      <alignment/>
    </xf>
    <xf numFmtId="3" fontId="91" fillId="38" borderId="20" xfId="66" applyBorder="1" applyAlignment="1">
      <alignment horizontal="right" vertical="center"/>
      <protection locked="0"/>
    </xf>
    <xf numFmtId="0" fontId="3" fillId="36" borderId="32" xfId="63" applyFont="1" applyBorder="1" applyAlignment="1">
      <alignment horizontal="left" wrapText="1"/>
      <protection/>
    </xf>
    <xf numFmtId="0" fontId="0" fillId="36" borderId="32" xfId="63" applyFont="1" applyBorder="1" applyAlignment="1">
      <alignment wrapText="1"/>
      <protection/>
    </xf>
    <xf numFmtId="0" fontId="3" fillId="36" borderId="21" xfId="63" applyFont="1" applyBorder="1" applyAlignment="1">
      <alignment horizontal="left" vertical="top" wrapText="1"/>
      <protection/>
    </xf>
    <xf numFmtId="0" fontId="0" fillId="36" borderId="34" xfId="63" applyNumberFormat="1" applyFont="1" applyBorder="1" applyAlignment="1">
      <alignment horizontal="left" indent="1"/>
      <protection/>
    </xf>
    <xf numFmtId="0" fontId="0" fillId="36" borderId="18" xfId="63" applyFont="1" applyBorder="1" applyAlignment="1">
      <alignment horizontal="centerContinuous"/>
      <protection/>
    </xf>
    <xf numFmtId="0" fontId="0" fillId="36" borderId="20" xfId="63" applyFont="1" applyBorder="1" applyAlignment="1">
      <alignment horizontal="centerContinuous"/>
      <protection/>
    </xf>
    <xf numFmtId="0" fontId="94" fillId="36" borderId="18" xfId="63" applyFont="1" applyBorder="1" applyAlignment="1">
      <alignment vertical="center" wrapText="1"/>
      <protection/>
    </xf>
    <xf numFmtId="0" fontId="92" fillId="20" borderId="9" xfId="0" applyFont="1" applyFill="1" applyBorder="1" applyAlignment="1">
      <alignment vertical="center"/>
    </xf>
    <xf numFmtId="0" fontId="92" fillId="20" borderId="9" xfId="70">
      <alignment vertical="center"/>
      <protection/>
    </xf>
    <xf numFmtId="3" fontId="91" fillId="34" borderId="29" xfId="61" applyBorder="1" applyProtection="1">
      <alignment horizontal="right" vertical="center"/>
      <protection locked="0"/>
    </xf>
    <xf numFmtId="0" fontId="0" fillId="36" borderId="20" xfId="63" applyFont="1" applyBorder="1" applyAlignment="1">
      <alignment horizontal="left" indent="2"/>
      <protection/>
    </xf>
    <xf numFmtId="0" fontId="8" fillId="33" borderId="29" xfId="60" applyBorder="1">
      <alignment/>
      <protection/>
    </xf>
    <xf numFmtId="0" fontId="0" fillId="36" borderId="9" xfId="63" applyFont="1" applyBorder="1" applyAlignment="1">
      <alignment horizontal="center" vertical="center"/>
      <protection/>
    </xf>
    <xf numFmtId="0" fontId="0" fillId="36" borderId="18" xfId="63" applyFont="1" applyBorder="1" applyAlignment="1">
      <alignment/>
      <protection/>
    </xf>
    <xf numFmtId="0" fontId="0" fillId="36" borderId="33" xfId="63" applyFont="1" applyBorder="1" applyAlignment="1">
      <alignment/>
      <protection/>
    </xf>
    <xf numFmtId="3" fontId="91" fillId="34" borderId="20" xfId="61" applyBorder="1">
      <alignment horizontal="right" vertical="center"/>
    </xf>
    <xf numFmtId="0" fontId="0" fillId="36" borderId="12" xfId="63" applyFont="1" applyBorder="1" applyAlignment="1">
      <alignment/>
      <protection/>
    </xf>
    <xf numFmtId="0" fontId="0" fillId="36" borderId="34" xfId="63" applyFont="1" applyBorder="1" applyAlignment="1">
      <alignment/>
      <protection/>
    </xf>
    <xf numFmtId="0" fontId="0" fillId="36" borderId="34" xfId="63" applyFont="1" applyBorder="1" applyAlignment="1">
      <alignment horizontal="left" indent="1"/>
      <protection/>
    </xf>
    <xf numFmtId="0" fontId="0" fillId="36" borderId="34" xfId="63" applyFont="1" applyBorder="1" applyAlignment="1">
      <alignment horizontal="left" indent="2"/>
      <protection/>
    </xf>
    <xf numFmtId="0" fontId="0" fillId="36" borderId="30" xfId="63" applyFont="1" applyBorder="1" applyAlignment="1">
      <alignment horizontal="left" indent="2"/>
      <protection/>
    </xf>
    <xf numFmtId="0" fontId="0" fillId="36" borderId="34" xfId="63" applyFont="1" applyBorder="1" applyAlignment="1">
      <alignment horizontal="left"/>
      <protection/>
    </xf>
    <xf numFmtId="0" fontId="8" fillId="33" borderId="29" xfId="60" applyBorder="1" applyAlignment="1">
      <alignment horizontal="center"/>
      <protection/>
    </xf>
    <xf numFmtId="0" fontId="101" fillId="43" borderId="32" xfId="0" applyFont="1" applyFill="1" applyBorder="1" applyAlignment="1">
      <alignment/>
    </xf>
    <xf numFmtId="0" fontId="101" fillId="43" borderId="21" xfId="0" applyFont="1" applyFill="1" applyBorder="1" applyAlignment="1">
      <alignment/>
    </xf>
    <xf numFmtId="0" fontId="53" fillId="45" borderId="32" xfId="0" applyFont="1" applyFill="1" applyBorder="1" applyAlignment="1" applyProtection="1">
      <alignment/>
      <protection/>
    </xf>
    <xf numFmtId="0" fontId="53" fillId="45" borderId="21" xfId="0" applyFont="1" applyFill="1" applyBorder="1" applyAlignment="1" applyProtection="1">
      <alignment/>
      <protection/>
    </xf>
    <xf numFmtId="0" fontId="16" fillId="39" borderId="9" xfId="68" applyFont="1" applyBorder="1">
      <alignment horizontal="center" vertical="center"/>
      <protection locked="0"/>
    </xf>
    <xf numFmtId="3" fontId="0" fillId="0" borderId="0" xfId="0" applyNumberFormat="1" applyAlignment="1">
      <alignment/>
    </xf>
    <xf numFmtId="0" fontId="0" fillId="36" borderId="45" xfId="63" applyNumberFormat="1" applyFont="1" applyBorder="1" applyAlignment="1">
      <alignment wrapText="1"/>
      <protection/>
    </xf>
    <xf numFmtId="0" fontId="8" fillId="39" borderId="9" xfId="68" applyAlignment="1">
      <alignment horizontal="center" vertical="center" wrapText="1"/>
      <protection locked="0"/>
    </xf>
    <xf numFmtId="0" fontId="0" fillId="36" borderId="45" xfId="63" applyNumberFormat="1" applyFont="1" applyBorder="1" applyAlignment="1">
      <alignment horizontal="center" vertical="center" wrapText="1"/>
      <protection/>
    </xf>
    <xf numFmtId="0" fontId="8" fillId="39" borderId="10" xfId="68" applyBorder="1" applyAlignment="1">
      <alignment horizontal="center" vertical="center" wrapText="1"/>
      <protection locked="0"/>
    </xf>
    <xf numFmtId="0" fontId="8" fillId="39" borderId="70" xfId="68" applyBorder="1" applyAlignment="1">
      <alignment horizontal="center" vertical="center" wrapText="1"/>
      <protection locked="0"/>
    </xf>
    <xf numFmtId="0" fontId="0" fillId="36" borderId="68" xfId="63" applyNumberFormat="1" applyFont="1" applyBorder="1" applyAlignment="1">
      <alignment/>
      <protection/>
    </xf>
    <xf numFmtId="0" fontId="0" fillId="36" borderId="23" xfId="63" applyNumberFormat="1" applyFont="1" applyBorder="1" applyAlignment="1">
      <alignment/>
      <protection/>
    </xf>
    <xf numFmtId="0" fontId="118" fillId="0" borderId="0" xfId="0" applyFont="1" applyAlignment="1">
      <alignment/>
    </xf>
    <xf numFmtId="0" fontId="0" fillId="36" borderId="18" xfId="63" applyFont="1" applyBorder="1" applyAlignment="1">
      <alignment horizontal="left"/>
      <protection/>
    </xf>
    <xf numFmtId="0" fontId="100" fillId="36" borderId="32" xfId="63" applyFont="1" applyBorder="1" applyAlignment="1">
      <alignment horizontal="left"/>
      <protection/>
    </xf>
    <xf numFmtId="0" fontId="0" fillId="0" borderId="0" xfId="0" applyAlignment="1">
      <alignment vertical="center"/>
    </xf>
    <xf numFmtId="9" fontId="0" fillId="0" borderId="0" xfId="0" applyNumberFormat="1" applyAlignment="1">
      <alignment/>
    </xf>
    <xf numFmtId="0" fontId="0" fillId="36" borderId="12" xfId="63" applyFont="1" applyBorder="1" applyAlignment="1">
      <alignment horizontal="centerContinuous" vertical="center"/>
      <protection/>
    </xf>
    <xf numFmtId="0" fontId="0" fillId="36" borderId="29" xfId="63" applyFont="1" applyBorder="1" applyAlignment="1">
      <alignment horizontal="centerContinuous" vertical="center"/>
      <protection/>
    </xf>
    <xf numFmtId="0" fontId="0" fillId="36" borderId="18" xfId="63" applyFont="1" applyBorder="1" applyAlignment="1">
      <alignment horizontal="centerContinuous" vertical="center"/>
      <protection/>
    </xf>
    <xf numFmtId="0" fontId="0" fillId="36" borderId="33" xfId="63" applyFont="1" applyBorder="1" applyAlignment="1">
      <alignment horizontal="centerContinuous" vertical="center"/>
      <protection/>
    </xf>
    <xf numFmtId="0" fontId="0" fillId="36" borderId="19" xfId="63" applyFont="1" applyBorder="1" applyAlignment="1">
      <alignment horizontal="center" vertical="center"/>
      <protection/>
    </xf>
    <xf numFmtId="0" fontId="0" fillId="36" borderId="30" xfId="63" applyFont="1" applyBorder="1" applyAlignment="1">
      <alignment horizontal="centerContinuous" vertical="center"/>
      <protection/>
    </xf>
    <xf numFmtId="0" fontId="0" fillId="36" borderId="27" xfId="63" applyFont="1" applyBorder="1" applyAlignment="1">
      <alignment horizontal="centerContinuous" vertical="center"/>
      <protection/>
    </xf>
    <xf numFmtId="0" fontId="0" fillId="36" borderId="31" xfId="63" applyFont="1" applyBorder="1" applyAlignment="1">
      <alignment horizontal="centerContinuous" vertical="center"/>
      <protection/>
    </xf>
    <xf numFmtId="0" fontId="0" fillId="36" borderId="29" xfId="63" applyFont="1" applyBorder="1" applyAlignment="1">
      <alignment horizontal="centerContinuous"/>
      <protection/>
    </xf>
    <xf numFmtId="0" fontId="0" fillId="36" borderId="20" xfId="63" applyFont="1" applyBorder="1" applyAlignment="1">
      <alignment horizontal="center" vertical="center"/>
      <protection/>
    </xf>
    <xf numFmtId="0" fontId="0" fillId="36" borderId="21" xfId="63" applyFont="1" applyBorder="1" applyAlignment="1">
      <alignment horizontal="center" vertical="center"/>
      <protection/>
    </xf>
    <xf numFmtId="0" fontId="0" fillId="36" borderId="27" xfId="63" applyFont="1" applyBorder="1" applyAlignment="1">
      <alignment horizontal="centerContinuous"/>
      <protection/>
    </xf>
    <xf numFmtId="0" fontId="0" fillId="36" borderId="20" xfId="63" applyFont="1" applyBorder="1" applyAlignment="1">
      <alignment/>
      <protection/>
    </xf>
    <xf numFmtId="0" fontId="0" fillId="36" borderId="12" xfId="63" applyFont="1" applyBorder="1" applyAlignment="1">
      <alignment/>
      <protection/>
    </xf>
    <xf numFmtId="0" fontId="0" fillId="36" borderId="28" xfId="63" applyFont="1" applyBorder="1" applyAlignment="1">
      <alignment/>
      <protection/>
    </xf>
    <xf numFmtId="0" fontId="0" fillId="36" borderId="34" xfId="63" applyFont="1" applyBorder="1" applyAlignment="1">
      <alignment/>
      <protection/>
    </xf>
    <xf numFmtId="0" fontId="0" fillId="36" borderId="0" xfId="63" applyFont="1" applyBorder="1" applyAlignment="1">
      <alignment/>
      <protection/>
    </xf>
    <xf numFmtId="0" fontId="0" fillId="36" borderId="30" xfId="63" applyFont="1" applyBorder="1" applyAlignment="1">
      <alignment/>
      <protection/>
    </xf>
    <xf numFmtId="0" fontId="0" fillId="36" borderId="31" xfId="63" applyFont="1" applyBorder="1" applyAlignment="1">
      <alignment/>
      <protection/>
    </xf>
    <xf numFmtId="0" fontId="0" fillId="36" borderId="19" xfId="63" applyFont="1" applyBorder="1" applyAlignment="1">
      <alignment/>
      <protection/>
    </xf>
    <xf numFmtId="0" fontId="0" fillId="36" borderId="32" xfId="63" applyFont="1" applyBorder="1" applyAlignment="1">
      <alignment/>
      <protection/>
    </xf>
    <xf numFmtId="0" fontId="0" fillId="36" borderId="21" xfId="63" applyFont="1" applyBorder="1" applyAlignment="1">
      <alignment/>
      <protection/>
    </xf>
    <xf numFmtId="0" fontId="0" fillId="36" borderId="29" xfId="63" applyFont="1" applyBorder="1" applyAlignment="1">
      <alignment horizontal="center" vertical="center"/>
      <protection/>
    </xf>
    <xf numFmtId="0" fontId="0" fillId="36" borderId="26" xfId="63" applyFont="1" applyBorder="1" applyAlignment="1">
      <alignment horizontal="center" vertical="center"/>
      <protection/>
    </xf>
    <xf numFmtId="0" fontId="0" fillId="36" borderId="27" xfId="63" applyFont="1" applyBorder="1" applyAlignment="1">
      <alignment horizontal="center" vertical="center"/>
      <protection/>
    </xf>
    <xf numFmtId="0" fontId="0" fillId="36" borderId="20" xfId="63" applyFont="1" applyBorder="1" applyAlignment="1">
      <alignment horizontal="centerContinuous" vertical="center"/>
      <protection/>
    </xf>
    <xf numFmtId="0" fontId="4" fillId="36" borderId="34" xfId="63" applyNumberFormat="1" applyFont="1" applyBorder="1" applyAlignment="1">
      <alignment horizontal="left" indent="1"/>
      <protection/>
    </xf>
    <xf numFmtId="0" fontId="8" fillId="39" borderId="19" xfId="68" applyBorder="1">
      <alignment horizontal="center" vertical="center"/>
      <protection locked="0"/>
    </xf>
    <xf numFmtId="0" fontId="8" fillId="39" borderId="21" xfId="68" applyBorder="1">
      <alignment horizontal="center" vertical="center"/>
      <protection locked="0"/>
    </xf>
    <xf numFmtId="0" fontId="8" fillId="39" borderId="32" xfId="68" applyBorder="1">
      <alignment horizontal="center" vertical="center"/>
      <protection locked="0"/>
    </xf>
    <xf numFmtId="14" fontId="8" fillId="39" borderId="21" xfId="71" applyNumberFormat="1" applyBorder="1" applyAlignment="1">
      <alignment horizontal="center" vertical="top" wrapText="1"/>
      <protection locked="0"/>
    </xf>
    <xf numFmtId="0" fontId="101" fillId="45" borderId="32" xfId="0" applyFont="1" applyFill="1" applyBorder="1" applyAlignment="1" applyProtection="1">
      <alignment/>
      <protection/>
    </xf>
    <xf numFmtId="0" fontId="101" fillId="45" borderId="21" xfId="0" applyFont="1" applyFill="1" applyBorder="1" applyAlignment="1" applyProtection="1">
      <alignment/>
      <protection/>
    </xf>
    <xf numFmtId="0" fontId="101" fillId="0" borderId="9" xfId="0" applyFont="1" applyBorder="1" applyAlignment="1" applyProtection="1">
      <alignment horizontal="left"/>
      <protection/>
    </xf>
    <xf numFmtId="0" fontId="16" fillId="43" borderId="32" xfId="0" applyFont="1" applyFill="1" applyBorder="1" applyAlignment="1" applyProtection="1">
      <alignment/>
      <protection/>
    </xf>
    <xf numFmtId="0" fontId="16" fillId="43" borderId="21" xfId="0" applyFont="1" applyFill="1" applyBorder="1" applyAlignment="1" applyProtection="1">
      <alignment/>
      <protection/>
    </xf>
    <xf numFmtId="0" fontId="16" fillId="42" borderId="31" xfId="0" applyFont="1" applyFill="1" applyBorder="1" applyAlignment="1" applyProtection="1">
      <alignment horizontal="right"/>
      <protection/>
    </xf>
    <xf numFmtId="0" fontId="8" fillId="39" borderId="21" xfId="71" applyBorder="1" applyAlignment="1">
      <alignment horizontal="center" vertical="center" wrapText="1"/>
      <protection locked="0"/>
    </xf>
    <xf numFmtId="0" fontId="100" fillId="36" borderId="9" xfId="63" applyFont="1" applyBorder="1" applyAlignment="1">
      <alignment horizontal="left"/>
      <protection/>
    </xf>
    <xf numFmtId="0" fontId="0" fillId="33" borderId="29" xfId="60" applyFont="1" applyBorder="1">
      <alignment/>
      <protection/>
    </xf>
    <xf numFmtId="0" fontId="0" fillId="33" borderId="12" xfId="60" applyFont="1" applyBorder="1">
      <alignment/>
      <protection/>
    </xf>
    <xf numFmtId="0" fontId="0" fillId="33" borderId="28" xfId="60" applyFont="1" applyBorder="1">
      <alignment/>
      <protection/>
    </xf>
    <xf numFmtId="0" fontId="92" fillId="20" borderId="18" xfId="0" applyFont="1" applyFill="1" applyBorder="1" applyAlignment="1">
      <alignment horizontal="center" vertical="center"/>
    </xf>
    <xf numFmtId="164" fontId="59" fillId="37" borderId="9" xfId="69" applyFont="1" applyBorder="1">
      <alignment horizontal="right" vertical="center"/>
      <protection locked="0"/>
    </xf>
    <xf numFmtId="0" fontId="0" fillId="36" borderId="34" xfId="63" applyFont="1" applyBorder="1" applyAlignment="1">
      <alignment horizontal="left" indent="1"/>
      <protection/>
    </xf>
    <xf numFmtId="0" fontId="100" fillId="36" borderId="30" xfId="63" applyFont="1" applyBorder="1" applyAlignment="1">
      <alignment horizontal="left" indent="1"/>
      <protection/>
    </xf>
    <xf numFmtId="0" fontId="100" fillId="36" borderId="34" xfId="63" applyFont="1" applyBorder="1" applyAlignment="1">
      <alignment horizontal="left" indent="1"/>
      <protection/>
    </xf>
    <xf numFmtId="0" fontId="2" fillId="36" borderId="18" xfId="63" applyFont="1" applyBorder="1" applyAlignment="1">
      <alignment horizontal="center" wrapText="1"/>
      <protection/>
    </xf>
    <xf numFmtId="0" fontId="2" fillId="36" borderId="20" xfId="63" applyFont="1" applyBorder="1" applyAlignment="1">
      <alignment horizontal="center" wrapText="1"/>
      <protection/>
    </xf>
    <xf numFmtId="0" fontId="2" fillId="36" borderId="9" xfId="63" applyFont="1" applyBorder="1" applyAlignment="1">
      <alignment horizontal="left"/>
      <protection/>
    </xf>
    <xf numFmtId="0" fontId="3" fillId="36" borderId="19" xfId="63" applyFont="1" applyBorder="1" applyAlignment="1">
      <alignment/>
      <protection/>
    </xf>
    <xf numFmtId="0" fontId="2" fillId="36" borderId="21" xfId="63" applyFont="1" applyBorder="1" applyAlignment="1">
      <alignment wrapText="1"/>
      <protection/>
    </xf>
    <xf numFmtId="0" fontId="3" fillId="36" borderId="19" xfId="63" applyFont="1" applyBorder="1" applyAlignment="1">
      <alignment vertical="top" wrapText="1"/>
      <protection/>
    </xf>
    <xf numFmtId="0" fontId="2" fillId="36" borderId="21" xfId="63" applyNumberFormat="1" applyFont="1" applyBorder="1" applyAlignment="1">
      <alignment horizontal="left" vertical="center"/>
      <protection/>
    </xf>
    <xf numFmtId="3" fontId="91" fillId="36" borderId="20" xfId="63" applyNumberFormat="1" applyFont="1" applyBorder="1" applyAlignment="1">
      <alignment horizontal="right" vertical="center"/>
      <protection/>
    </xf>
    <xf numFmtId="0" fontId="2" fillId="36" borderId="9" xfId="63" applyNumberFormat="1" applyFont="1" applyBorder="1" applyAlignment="1">
      <alignment horizontal="left" vertical="center"/>
      <protection/>
    </xf>
    <xf numFmtId="0" fontId="3" fillId="36" borderId="19" xfId="63" applyFont="1" applyBorder="1" applyAlignment="1">
      <alignment horizontal="left" vertical="center" wrapText="1"/>
      <protection/>
    </xf>
    <xf numFmtId="0" fontId="0" fillId="36" borderId="9" xfId="63" applyNumberFormat="1" applyFont="1" applyBorder="1" applyAlignment="1">
      <alignment/>
      <protection/>
    </xf>
    <xf numFmtId="3" fontId="91" fillId="38" borderId="27" xfId="66" applyBorder="1" applyAlignment="1">
      <alignment horizontal="right" vertical="center"/>
      <protection locked="0"/>
    </xf>
    <xf numFmtId="0" fontId="4" fillId="36" borderId="18" xfId="63" applyNumberFormat="1" applyFont="1" applyBorder="1" applyAlignment="1">
      <alignment horizontal="left" vertical="center"/>
      <protection/>
    </xf>
    <xf numFmtId="0" fontId="4" fillId="36" borderId="18" xfId="63" applyFont="1" applyBorder="1" applyAlignment="1">
      <alignment vertical="top" wrapText="1"/>
      <protection/>
    </xf>
    <xf numFmtId="0" fontId="0" fillId="36" borderId="19" xfId="63" applyFont="1" applyBorder="1" applyAlignment="1">
      <alignment horizontal="center" vertical="center" wrapText="1"/>
      <protection/>
    </xf>
    <xf numFmtId="0" fontId="0" fillId="36" borderId="34" xfId="63" applyNumberFormat="1" applyFont="1" applyBorder="1" applyAlignment="1">
      <alignment/>
      <protection/>
    </xf>
    <xf numFmtId="9" fontId="91" fillId="32" borderId="21" xfId="69" applyNumberFormat="1" applyFill="1" applyBorder="1">
      <alignment horizontal="right" vertical="center"/>
      <protection locked="0"/>
    </xf>
    <xf numFmtId="9" fontId="91" fillId="32" borderId="19" xfId="69" applyNumberFormat="1" applyFill="1" applyBorder="1">
      <alignment horizontal="right" vertical="center"/>
      <protection locked="0"/>
    </xf>
    <xf numFmtId="0" fontId="0" fillId="36" borderId="33" xfId="63" applyFont="1" applyBorder="1" applyAlignment="1">
      <alignment horizontal="left" indent="2"/>
      <protection/>
    </xf>
    <xf numFmtId="0" fontId="0" fillId="36" borderId="12" xfId="63" applyFont="1" applyBorder="1" applyAlignment="1">
      <alignment horizontal="left"/>
      <protection/>
    </xf>
    <xf numFmtId="0" fontId="0" fillId="36" borderId="28" xfId="63" applyFont="1" applyBorder="1" applyAlignment="1">
      <alignment horizontal="left" indent="2"/>
      <protection/>
    </xf>
    <xf numFmtId="0" fontId="0" fillId="36" borderId="29" xfId="63" applyFont="1" applyBorder="1" applyAlignment="1">
      <alignment horizontal="left" indent="2"/>
      <protection/>
    </xf>
    <xf numFmtId="9" fontId="91" fillId="32" borderId="32" xfId="69" applyNumberFormat="1" applyFill="1" applyBorder="1">
      <alignment horizontal="right" vertical="center"/>
      <protection locked="0"/>
    </xf>
    <xf numFmtId="0" fontId="3" fillId="36" borderId="21" xfId="63" applyFont="1" applyBorder="1" applyAlignment="1">
      <alignment horizontal="left" vertical="center"/>
      <protection/>
    </xf>
    <xf numFmtId="3" fontId="91" fillId="32" borderId="12" xfId="65" applyFill="1" applyBorder="1">
      <alignment horizontal="right" vertical="center"/>
      <protection locked="0"/>
    </xf>
    <xf numFmtId="3" fontId="0" fillId="32" borderId="29" xfId="67" applyFont="1" applyFill="1" applyBorder="1">
      <alignment horizontal="right"/>
    </xf>
    <xf numFmtId="3" fontId="91" fillId="32" borderId="34" xfId="65" applyFill="1" applyBorder="1">
      <alignment horizontal="right" vertical="center"/>
      <protection locked="0"/>
    </xf>
    <xf numFmtId="3" fontId="0" fillId="32" borderId="26" xfId="67" applyFont="1" applyFill="1" applyBorder="1">
      <alignment horizontal="right"/>
    </xf>
    <xf numFmtId="3" fontId="91" fillId="32" borderId="30" xfId="65" applyFill="1" applyBorder="1">
      <alignment horizontal="right" vertical="center"/>
      <protection locked="0"/>
    </xf>
    <xf numFmtId="3" fontId="0" fillId="32" borderId="27" xfId="67" applyFont="1" applyFill="1" applyBorder="1">
      <alignment horizontal="right"/>
    </xf>
    <xf numFmtId="164" fontId="0" fillId="32" borderId="34" xfId="69" applyFont="1" applyFill="1" applyBorder="1">
      <alignment horizontal="right" vertical="center"/>
      <protection locked="0"/>
    </xf>
    <xf numFmtId="164" fontId="0" fillId="32" borderId="0" xfId="69" applyFont="1" applyFill="1" applyBorder="1">
      <alignment horizontal="right" vertical="center"/>
      <protection locked="0"/>
    </xf>
    <xf numFmtId="164" fontId="0" fillId="32" borderId="30" xfId="69" applyFont="1" applyFill="1" applyBorder="1">
      <alignment horizontal="right" vertical="center"/>
      <protection locked="0"/>
    </xf>
    <xf numFmtId="164" fontId="0" fillId="32" borderId="31" xfId="69" applyFont="1" applyFill="1" applyBorder="1">
      <alignment horizontal="right" vertical="center"/>
      <protection locked="0"/>
    </xf>
    <xf numFmtId="0" fontId="0" fillId="36" borderId="34" xfId="63" applyNumberFormat="1" applyFont="1" applyBorder="1" applyAlignment="1">
      <alignment horizontal="left" indent="1"/>
      <protection/>
    </xf>
    <xf numFmtId="3" fontId="91" fillId="34" borderId="29" xfId="61" applyNumberFormat="1" applyBorder="1" applyAlignment="1">
      <alignment horizontal="center" vertical="center"/>
    </xf>
    <xf numFmtId="3" fontId="91" fillId="34" borderId="26" xfId="61" applyNumberFormat="1" applyBorder="1" applyAlignment="1">
      <alignment horizontal="center" vertical="center"/>
    </xf>
    <xf numFmtId="3" fontId="91" fillId="34" borderId="27" xfId="61" applyNumberFormat="1" applyBorder="1" applyAlignment="1">
      <alignment horizontal="center" vertical="center"/>
    </xf>
    <xf numFmtId="0" fontId="0" fillId="36" borderId="32" xfId="63" applyFont="1" applyBorder="1" applyAlignment="1" quotePrefix="1">
      <alignment horizontal="left" indent="1"/>
      <protection/>
    </xf>
    <xf numFmtId="0" fontId="91" fillId="33" borderId="27" xfId="60" applyFont="1" applyBorder="1">
      <alignment/>
      <protection/>
    </xf>
    <xf numFmtId="0" fontId="119" fillId="0" borderId="0" xfId="0" applyFont="1" applyAlignment="1">
      <alignment horizontal="left" vertical="center" indent="8"/>
    </xf>
    <xf numFmtId="0" fontId="94" fillId="36" borderId="24" xfId="63" applyFont="1" applyBorder="1" applyAlignment="1">
      <alignment horizontal="centerContinuous" vertical="center"/>
      <protection/>
    </xf>
    <xf numFmtId="0" fontId="0" fillId="0" borderId="0" xfId="0" applyAlignment="1">
      <alignment horizontal="left"/>
    </xf>
    <xf numFmtId="0" fontId="8" fillId="36" borderId="9" xfId="63" applyFont="1" applyBorder="1" applyAlignment="1">
      <alignment horizontal="center" vertical="center"/>
      <protection/>
    </xf>
    <xf numFmtId="0" fontId="91" fillId="33" borderId="21" xfId="60" applyFont="1" applyBorder="1">
      <alignment/>
      <protection/>
    </xf>
    <xf numFmtId="0" fontId="0" fillId="51" borderId="0" xfId="0" applyFill="1" applyAlignment="1">
      <alignment/>
    </xf>
    <xf numFmtId="0" fontId="0" fillId="0" borderId="0" xfId="0" applyAlignment="1">
      <alignment/>
    </xf>
    <xf numFmtId="14" fontId="0" fillId="0" borderId="0" xfId="0" applyNumberFormat="1" applyAlignment="1">
      <alignment horizontal="center"/>
    </xf>
    <xf numFmtId="0" fontId="29" fillId="0" borderId="0" xfId="0" applyFont="1" applyAlignment="1">
      <alignment/>
    </xf>
    <xf numFmtId="0" fontId="0" fillId="52" borderId="0" xfId="0" applyFill="1" applyAlignment="1">
      <alignment/>
    </xf>
    <xf numFmtId="0" fontId="94" fillId="0" borderId="0" xfId="0" applyFont="1" applyAlignment="1">
      <alignment horizontal="left" wrapText="1"/>
    </xf>
    <xf numFmtId="0" fontId="0" fillId="0" borderId="0" xfId="0" applyFont="1" applyAlignment="1">
      <alignment horizontal="left" vertical="center" wrapText="1"/>
    </xf>
    <xf numFmtId="0" fontId="8" fillId="39" borderId="19" xfId="71" applyBorder="1">
      <alignment horizontal="left" vertical="top" wrapText="1"/>
      <protection locked="0"/>
    </xf>
    <xf numFmtId="0" fontId="8" fillId="39" borderId="32" xfId="71" applyBorder="1">
      <alignment horizontal="left" vertical="top" wrapText="1"/>
      <protection locked="0"/>
    </xf>
    <xf numFmtId="0" fontId="8" fillId="39" borderId="32" xfId="71" applyBorder="1" quotePrefix="1">
      <alignment horizontal="left" vertical="top" wrapText="1"/>
      <protection locked="0"/>
    </xf>
    <xf numFmtId="0" fontId="8" fillId="39" borderId="21" xfId="71" applyBorder="1">
      <alignment horizontal="left" vertical="top" wrapText="1"/>
      <protection locked="0"/>
    </xf>
    <xf numFmtId="0" fontId="8" fillId="39" borderId="9" xfId="71" quotePrefix="1">
      <alignment horizontal="left" vertical="top" wrapText="1"/>
      <protection locked="0"/>
    </xf>
    <xf numFmtId="0" fontId="8" fillId="39" borderId="9" xfId="71">
      <alignment horizontal="left" vertical="top" wrapText="1"/>
      <protection locked="0"/>
    </xf>
    <xf numFmtId="0" fontId="2" fillId="36" borderId="18" xfId="63" applyFont="1" applyBorder="1" applyAlignment="1">
      <alignment horizontal="center" vertical="center" wrapText="1"/>
      <protection/>
    </xf>
    <xf numFmtId="0" fontId="2" fillId="36" borderId="20" xfId="63" applyFont="1" applyBorder="1" applyAlignment="1">
      <alignment horizontal="center" vertical="center" wrapText="1"/>
      <protection/>
    </xf>
    <xf numFmtId="0" fontId="2" fillId="36" borderId="33" xfId="63" applyFont="1" applyBorder="1" applyAlignment="1">
      <alignment horizontal="center" vertical="center" wrapText="1"/>
      <protection/>
    </xf>
    <xf numFmtId="0" fontId="2" fillId="36" borderId="68" xfId="63" applyFont="1" applyBorder="1" applyAlignment="1">
      <alignment horizontal="center"/>
      <protection/>
    </xf>
    <xf numFmtId="0" fontId="2" fillId="36" borderId="45" xfId="63" applyFont="1" applyBorder="1" applyAlignment="1">
      <alignment horizontal="center"/>
      <protection/>
    </xf>
    <xf numFmtId="0" fontId="2" fillId="36" borderId="104" xfId="63" applyFont="1" applyBorder="1" applyAlignment="1">
      <alignment horizontal="center"/>
      <protection/>
    </xf>
    <xf numFmtId="0" fontId="2" fillId="36" borderId="105" xfId="63" applyFont="1" applyBorder="1" applyAlignment="1">
      <alignment horizontal="center"/>
      <protection/>
    </xf>
    <xf numFmtId="0" fontId="2" fillId="36" borderId="9" xfId="63" applyFont="1" applyBorder="1" applyAlignment="1">
      <alignment horizontal="center"/>
      <protection/>
    </xf>
    <xf numFmtId="0" fontId="2" fillId="36" borderId="10" xfId="63" applyFont="1" applyBorder="1" applyAlignment="1">
      <alignment horizontal="center"/>
      <protection/>
    </xf>
    <xf numFmtId="0" fontId="3" fillId="36" borderId="18" xfId="63" applyFont="1" applyBorder="1" applyAlignment="1">
      <alignment horizontal="center" vertical="center" wrapText="1"/>
      <protection/>
    </xf>
    <xf numFmtId="0" fontId="3" fillId="36" borderId="20" xfId="63" applyFont="1" applyBorder="1" applyAlignment="1">
      <alignment horizontal="center" vertical="center" wrapText="1"/>
      <protection/>
    </xf>
    <xf numFmtId="0" fontId="3" fillId="36" borderId="33" xfId="63" applyFont="1" applyBorder="1" applyAlignment="1">
      <alignment horizontal="center" vertical="center" wrapText="1"/>
      <protection/>
    </xf>
    <xf numFmtId="0" fontId="94" fillId="36" borderId="42" xfId="63" applyFont="1" applyBorder="1" applyAlignment="1">
      <alignment horizontal="center" vertical="center" wrapText="1"/>
      <protection/>
    </xf>
    <xf numFmtId="0" fontId="94" fillId="36" borderId="104" xfId="63" applyFont="1" applyBorder="1" applyAlignment="1">
      <alignment horizontal="center" vertical="center" wrapText="1"/>
      <protection/>
    </xf>
    <xf numFmtId="0" fontId="94" fillId="36" borderId="105" xfId="63" applyFont="1" applyBorder="1" applyAlignment="1">
      <alignment horizontal="center" vertical="center" wrapText="1"/>
      <protection/>
    </xf>
    <xf numFmtId="0" fontId="2" fillId="36" borderId="13" xfId="63" applyFont="1" applyBorder="1" applyAlignment="1">
      <alignment horizontal="center"/>
      <protection/>
    </xf>
    <xf numFmtId="0" fontId="2" fillId="36" borderId="35" xfId="63" applyFont="1" applyBorder="1" applyAlignment="1">
      <alignment horizontal="center"/>
      <protection/>
    </xf>
    <xf numFmtId="0" fontId="0" fillId="36" borderId="30" xfId="63" applyNumberFormat="1" applyFont="1" applyBorder="1" applyAlignment="1">
      <alignment horizontal="left"/>
      <protection/>
    </xf>
    <xf numFmtId="0" fontId="0" fillId="36" borderId="27" xfId="63" applyNumberFormat="1" applyFont="1" applyBorder="1" applyAlignment="1">
      <alignment horizontal="left"/>
      <protection/>
    </xf>
    <xf numFmtId="0" fontId="59" fillId="36" borderId="32" xfId="63" applyNumberFormat="1" applyFont="1" applyBorder="1" applyAlignment="1">
      <alignment horizontal="center" vertical="center" wrapText="1"/>
      <protection/>
    </xf>
    <xf numFmtId="0" fontId="59" fillId="36" borderId="21" xfId="63" applyNumberFormat="1" applyFont="1" applyBorder="1" applyAlignment="1">
      <alignment horizontal="center" vertical="center" wrapText="1"/>
      <protection/>
    </xf>
    <xf numFmtId="0" fontId="73" fillId="36" borderId="12" xfId="63" applyNumberFormat="1" applyFont="1" applyBorder="1" applyAlignment="1">
      <alignment horizontal="center" vertical="center" wrapText="1"/>
      <protection/>
    </xf>
    <xf numFmtId="0" fontId="0" fillId="36" borderId="29" xfId="63" applyNumberFormat="1" applyFont="1" applyBorder="1" applyAlignment="1">
      <alignment horizontal="center" vertical="center" wrapText="1"/>
      <protection/>
    </xf>
    <xf numFmtId="0" fontId="0" fillId="36" borderId="30" xfId="63" applyNumberFormat="1" applyFont="1" applyBorder="1" applyAlignment="1">
      <alignment horizontal="center" vertical="center" wrapText="1"/>
      <protection/>
    </xf>
    <xf numFmtId="0" fontId="0" fillId="36" borderId="27" xfId="63" applyNumberFormat="1" applyFont="1" applyBorder="1" applyAlignment="1">
      <alignment horizontal="center" vertical="center" wrapText="1"/>
      <protection/>
    </xf>
    <xf numFmtId="0" fontId="94" fillId="36" borderId="19" xfId="63" applyFont="1" applyBorder="1" applyAlignment="1">
      <alignment horizontal="center" vertical="center" textRotation="90"/>
      <protection/>
    </xf>
    <xf numFmtId="0" fontId="94" fillId="36" borderId="32" xfId="63" applyFont="1" applyBorder="1" applyAlignment="1">
      <alignment horizontal="center" vertical="center" textRotation="90"/>
      <protection/>
    </xf>
    <xf numFmtId="0" fontId="94" fillId="36" borderId="21" xfId="63" applyFont="1" applyBorder="1" applyAlignment="1">
      <alignment horizontal="center" vertical="center" textRotation="90"/>
      <protection/>
    </xf>
    <xf numFmtId="0" fontId="74" fillId="36" borderId="18" xfId="63" applyNumberFormat="1" applyFont="1" applyBorder="1" applyAlignment="1">
      <alignment horizontal="center" vertical="center" wrapText="1"/>
      <protection/>
    </xf>
    <xf numFmtId="0" fontId="74" fillId="36" borderId="20" xfId="63" applyNumberFormat="1" applyFont="1" applyBorder="1" applyAlignment="1">
      <alignment horizontal="center" vertical="center" wrapText="1"/>
      <protection/>
    </xf>
    <xf numFmtId="0" fontId="74" fillId="36" borderId="12" xfId="63" applyNumberFormat="1" applyFont="1" applyBorder="1" applyAlignment="1">
      <alignment horizontal="center" vertical="center" wrapText="1"/>
      <protection/>
    </xf>
    <xf numFmtId="0" fontId="74" fillId="36" borderId="29" xfId="63" applyNumberFormat="1" applyFont="1" applyBorder="1" applyAlignment="1">
      <alignment horizontal="center" vertical="center" wrapText="1"/>
      <protection/>
    </xf>
    <xf numFmtId="0" fontId="74" fillId="36" borderId="19" xfId="63" applyNumberFormat="1" applyFont="1" applyBorder="1" applyAlignment="1">
      <alignment horizontal="center" vertical="center"/>
      <protection/>
    </xf>
    <xf numFmtId="0" fontId="74" fillId="36" borderId="32" xfId="63" applyNumberFormat="1" applyFont="1" applyBorder="1" applyAlignment="1">
      <alignment horizontal="center" vertical="center"/>
      <protection/>
    </xf>
    <xf numFmtId="0" fontId="74" fillId="36" borderId="21" xfId="63" applyNumberFormat="1" applyFont="1" applyBorder="1" applyAlignment="1">
      <alignment horizontal="center" vertical="center"/>
      <protection/>
    </xf>
    <xf numFmtId="0" fontId="73" fillId="36" borderId="19" xfId="63" applyNumberFormat="1" applyFont="1" applyBorder="1" applyAlignment="1">
      <alignment horizontal="center" vertical="center" wrapText="1"/>
      <protection/>
    </xf>
    <xf numFmtId="0" fontId="73" fillId="36" borderId="21" xfId="63" applyNumberFormat="1" applyFont="1" applyBorder="1" applyAlignment="1">
      <alignment horizontal="center" vertical="center" wrapText="1"/>
      <protection/>
    </xf>
    <xf numFmtId="0" fontId="101" fillId="36" borderId="19" xfId="63" applyFont="1" applyBorder="1" applyAlignment="1">
      <alignment horizontal="center" vertical="center" wrapText="1"/>
      <protection/>
    </xf>
    <xf numFmtId="0" fontId="101" fillId="36" borderId="21" xfId="63" applyFont="1" applyBorder="1" applyAlignment="1">
      <alignment horizontal="center" vertical="center" wrapText="1"/>
      <protection/>
    </xf>
    <xf numFmtId="0" fontId="2" fillId="36" borderId="18" xfId="63" applyNumberFormat="1" applyFont="1" applyBorder="1" applyAlignment="1">
      <alignment horizontal="center" vertical="center" wrapText="1"/>
      <protection/>
    </xf>
    <xf numFmtId="0" fontId="2" fillId="36" borderId="33" xfId="63" applyNumberFormat="1" applyFont="1" applyBorder="1" applyAlignment="1">
      <alignment horizontal="center" vertical="center" wrapText="1"/>
      <protection/>
    </xf>
    <xf numFmtId="0" fontId="2" fillId="36" borderId="20" xfId="63" applyNumberFormat="1" applyFont="1" applyBorder="1" applyAlignment="1">
      <alignment horizontal="center" vertical="center" wrapText="1"/>
      <protection/>
    </xf>
    <xf numFmtId="0" fontId="92" fillId="20" borderId="12"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73" fillId="36" borderId="32" xfId="63" applyNumberFormat="1" applyFont="1" applyBorder="1" applyAlignment="1">
      <alignment horizontal="center" vertical="center" wrapText="1"/>
      <protection/>
    </xf>
    <xf numFmtId="0" fontId="94" fillId="36" borderId="19" xfId="63" applyFont="1" applyBorder="1" applyAlignment="1">
      <alignment horizontal="center" vertical="center" textRotation="90" wrapText="1"/>
      <protection/>
    </xf>
    <xf numFmtId="0" fontId="94" fillId="36" borderId="32" xfId="63" applyFont="1" applyBorder="1" applyAlignment="1">
      <alignment horizontal="center" vertical="center" textRotation="90" wrapText="1"/>
      <protection/>
    </xf>
    <xf numFmtId="0" fontId="94" fillId="36" borderId="21" xfId="63" applyFont="1" applyBorder="1" applyAlignment="1">
      <alignment horizontal="center" vertical="center" textRotation="90" wrapText="1"/>
      <protection/>
    </xf>
    <xf numFmtId="0" fontId="0" fillId="36" borderId="9" xfId="63" applyNumberFormat="1" applyFont="1" applyBorder="1" applyAlignment="1">
      <alignment horizontal="center" vertical="center" wrapText="1"/>
      <protection/>
    </xf>
    <xf numFmtId="0" fontId="79" fillId="20" borderId="12" xfId="0" applyFont="1" applyFill="1" applyBorder="1" applyAlignment="1">
      <alignment horizontal="center" vertical="center" wrapText="1"/>
    </xf>
    <xf numFmtId="0" fontId="0" fillId="0" borderId="29" xfId="0" applyBorder="1" applyAlignment="1">
      <alignment horizontal="center" vertical="center"/>
    </xf>
    <xf numFmtId="0" fontId="0" fillId="36" borderId="18" xfId="63" applyFont="1" applyBorder="1" applyAlignment="1">
      <alignment horizontal="left" wrapText="1"/>
      <protection/>
    </xf>
    <xf numFmtId="0" fontId="0" fillId="36" borderId="20" xfId="63" applyFont="1" applyBorder="1" applyAlignment="1">
      <alignment horizontal="left" wrapText="1"/>
      <protection/>
    </xf>
    <xf numFmtId="0" fontId="8" fillId="32" borderId="31" xfId="68" applyFill="1" applyBorder="1">
      <alignment horizontal="center" vertical="center"/>
      <protection locked="0"/>
    </xf>
    <xf numFmtId="0" fontId="8" fillId="32" borderId="27" xfId="68" applyFill="1" applyBorder="1">
      <alignment horizontal="center" vertical="center"/>
      <protection locked="0"/>
    </xf>
    <xf numFmtId="0" fontId="16" fillId="39" borderId="18" xfId="68" applyFont="1" applyBorder="1" applyAlignment="1">
      <alignment horizontal="center" vertical="center"/>
      <protection locked="0"/>
    </xf>
    <xf numFmtId="0" fontId="0" fillId="0" borderId="20" xfId="0" applyBorder="1" applyAlignment="1">
      <alignment horizontal="center" vertical="center"/>
    </xf>
    <xf numFmtId="0" fontId="0" fillId="33" borderId="28" xfId="60" applyFont="1" applyBorder="1" applyAlignment="1">
      <alignment/>
      <protection/>
    </xf>
    <xf numFmtId="0" fontId="0" fillId="0" borderId="29" xfId="0" applyBorder="1" applyAlignment="1">
      <alignment/>
    </xf>
    <xf numFmtId="0" fontId="8" fillId="32" borderId="0" xfId="68" applyFill="1" applyBorder="1">
      <alignment horizontal="center" vertical="center"/>
      <protection locked="0"/>
    </xf>
    <xf numFmtId="0" fontId="8" fillId="32" borderId="26" xfId="68" applyFill="1" applyBorder="1">
      <alignment horizontal="center" vertical="center"/>
      <protection locked="0"/>
    </xf>
    <xf numFmtId="0" fontId="92" fillId="20" borderId="19" xfId="0" applyFont="1" applyFill="1" applyBorder="1" applyAlignment="1">
      <alignment horizontal="left" vertical="center"/>
    </xf>
    <xf numFmtId="0" fontId="92" fillId="20" borderId="21" xfId="0" applyFont="1" applyFill="1" applyBorder="1" applyAlignment="1">
      <alignment horizontal="left" vertical="center"/>
    </xf>
    <xf numFmtId="0" fontId="73" fillId="36" borderId="30" xfId="63" applyNumberFormat="1" applyFont="1" applyBorder="1" applyAlignment="1">
      <alignment horizontal="center" vertical="center" wrapText="1"/>
      <protection/>
    </xf>
    <xf numFmtId="0" fontId="92" fillId="20" borderId="12" xfId="0" applyFont="1" applyFill="1" applyBorder="1" applyAlignment="1">
      <alignment horizontal="left" vertical="center"/>
    </xf>
    <xf numFmtId="0" fontId="92" fillId="20" borderId="30" xfId="0" applyFont="1" applyFill="1" applyBorder="1" applyAlignment="1">
      <alignment horizontal="left" vertical="center"/>
    </xf>
    <xf numFmtId="0" fontId="120" fillId="32" borderId="106" xfId="57" applyFont="1" applyBorder="1" applyAlignment="1">
      <alignment horizontal="left" vertical="center" wrapText="1"/>
    </xf>
    <xf numFmtId="0" fontId="120" fillId="32" borderId="107" xfId="57" applyFont="1" applyBorder="1" applyAlignment="1">
      <alignment horizontal="left" vertical="center" wrapText="1"/>
    </xf>
    <xf numFmtId="3" fontId="91" fillId="37" borderId="18" xfId="64" applyBorder="1" applyAlignment="1">
      <alignment horizontal="center" vertical="center"/>
      <protection locked="0"/>
    </xf>
    <xf numFmtId="3" fontId="91" fillId="37" borderId="33" xfId="64" applyBorder="1" applyAlignment="1">
      <alignment horizontal="center" vertical="center"/>
      <protection locked="0"/>
    </xf>
    <xf numFmtId="3" fontId="91" fillId="37" borderId="20" xfId="64" applyBorder="1" applyAlignment="1">
      <alignment horizontal="center" vertical="center"/>
      <protection locked="0"/>
    </xf>
    <xf numFmtId="0" fontId="110" fillId="40" borderId="24" xfId="0" applyFont="1" applyFill="1" applyBorder="1" applyAlignment="1">
      <alignment horizontal="left" vertical="center" wrapText="1"/>
    </xf>
    <xf numFmtId="0" fontId="110" fillId="40" borderId="41" xfId="0" applyFont="1" applyFill="1" applyBorder="1" applyAlignment="1">
      <alignment horizontal="left" vertical="center" wrapText="1"/>
    </xf>
    <xf numFmtId="0" fontId="110" fillId="40" borderId="25" xfId="0" applyFont="1" applyFill="1" applyBorder="1" applyAlignment="1">
      <alignment horizontal="left" vertical="center" wrapText="1"/>
    </xf>
    <xf numFmtId="0" fontId="112" fillId="32" borderId="106" xfId="57" applyFont="1" applyBorder="1" applyAlignment="1">
      <alignment horizontal="left" vertical="center" wrapText="1"/>
    </xf>
    <xf numFmtId="0" fontId="112" fillId="32" borderId="108" xfId="57" applyFont="1" applyBorder="1" applyAlignment="1">
      <alignment horizontal="left" vertical="center" wrapText="1"/>
    </xf>
    <xf numFmtId="0" fontId="112" fillId="32" borderId="107" xfId="57" applyFont="1" applyBorder="1" applyAlignment="1">
      <alignment horizontal="left" vertical="center" wrapText="1"/>
    </xf>
    <xf numFmtId="0" fontId="0" fillId="36" borderId="18" xfId="63" applyFont="1" applyBorder="1" applyAlignment="1">
      <alignment horizontal="center"/>
      <protection/>
    </xf>
    <xf numFmtId="0" fontId="0" fillId="36" borderId="20" xfId="63" applyFont="1" applyBorder="1" applyAlignment="1">
      <alignment horizontal="center"/>
      <protection/>
    </xf>
    <xf numFmtId="0" fontId="11" fillId="36" borderId="96" xfId="63" applyFont="1" applyBorder="1" applyAlignment="1">
      <alignment horizontal="left" vertical="top" wrapText="1"/>
      <protection/>
    </xf>
    <xf numFmtId="0" fontId="8" fillId="36" borderId="103" xfId="63" applyFont="1" applyBorder="1" applyAlignment="1">
      <alignment horizontal="left" vertical="top" wrapText="1"/>
      <protection/>
    </xf>
    <xf numFmtId="0" fontId="8" fillId="36" borderId="92" xfId="63" applyFont="1" applyBorder="1" applyAlignment="1">
      <alignment horizontal="left" vertical="top" wrapText="1"/>
      <protection/>
    </xf>
    <xf numFmtId="0" fontId="0" fillId="36" borderId="103" xfId="63" applyFont="1" applyBorder="1" applyAlignment="1">
      <alignment horizontal="left" vertical="top" wrapText="1"/>
      <protection/>
    </xf>
    <xf numFmtId="0" fontId="0" fillId="36" borderId="92" xfId="63" applyFont="1" applyBorder="1" applyAlignment="1">
      <alignment horizontal="left" vertical="top" wrapText="1"/>
      <protection/>
    </xf>
    <xf numFmtId="0" fontId="11" fillId="36" borderId="42" xfId="63" applyFont="1" applyBorder="1" applyAlignment="1">
      <alignment horizontal="center" vertical="center" wrapText="1"/>
      <protection/>
    </xf>
    <xf numFmtId="0" fontId="11" fillId="36" borderId="104" xfId="63" applyFont="1" applyBorder="1" applyAlignment="1">
      <alignment horizontal="center" vertical="center" wrapText="1"/>
      <protection/>
    </xf>
    <xf numFmtId="0" fontId="11" fillId="36" borderId="109" xfId="63" applyFont="1" applyBorder="1" applyAlignment="1">
      <alignment horizontal="center" vertical="center" wrapText="1"/>
      <protection/>
    </xf>
    <xf numFmtId="0" fontId="8" fillId="36" borderId="96" xfId="63" applyFont="1" applyBorder="1" applyAlignment="1">
      <alignment horizontal="left" vertical="top" wrapText="1"/>
      <protection/>
    </xf>
    <xf numFmtId="0" fontId="2" fillId="36" borderId="16" xfId="63" applyFont="1" applyBorder="1" applyAlignment="1">
      <alignment horizontal="center" vertical="center" wrapText="1"/>
      <protection/>
    </xf>
    <xf numFmtId="0" fontId="2" fillId="36" borderId="13" xfId="63" applyFont="1" applyBorder="1" applyAlignment="1">
      <alignment horizontal="center" vertical="center" wrapText="1"/>
      <protection/>
    </xf>
    <xf numFmtId="0" fontId="2" fillId="36" borderId="24" xfId="63" applyFont="1" applyBorder="1" applyAlignment="1">
      <alignment horizontal="center" vertical="center"/>
      <protection/>
    </xf>
    <xf numFmtId="0" fontId="3" fillId="36" borderId="41" xfId="63" applyFont="1" applyBorder="1" applyAlignment="1">
      <alignment horizontal="center" vertical="center"/>
      <protection/>
    </xf>
    <xf numFmtId="0" fontId="3" fillId="36" borderId="25" xfId="63" applyFont="1" applyBorder="1" applyAlignment="1">
      <alignment horizontal="center" vertical="center"/>
      <protection/>
    </xf>
    <xf numFmtId="0" fontId="2" fillId="36" borderId="16" xfId="63" applyFont="1" applyBorder="1" applyAlignment="1">
      <alignment horizontal="center"/>
      <protection/>
    </xf>
    <xf numFmtId="0" fontId="2" fillId="36" borderId="35" xfId="63" applyFont="1" applyBorder="1" applyAlignment="1">
      <alignment horizontal="center" vertical="center" wrapText="1"/>
      <protection/>
    </xf>
    <xf numFmtId="0" fontId="0" fillId="36" borderId="41" xfId="63" applyFont="1" applyBorder="1" applyAlignment="1">
      <alignment horizontal="center" vertical="center"/>
      <protection/>
    </xf>
    <xf numFmtId="0" fontId="2" fillId="36" borderId="110" xfId="63" applyFont="1" applyBorder="1" applyAlignment="1">
      <alignment horizontal="center" vertical="center" wrapText="1"/>
      <protection/>
    </xf>
    <xf numFmtId="0" fontId="2" fillId="36" borderId="100" xfId="63" applyFont="1" applyBorder="1" applyAlignment="1">
      <alignment horizontal="center" vertical="center" wrapText="1"/>
      <protection/>
    </xf>
    <xf numFmtId="0" fontId="2" fillId="36" borderId="101" xfId="63" applyFont="1" applyBorder="1" applyAlignment="1">
      <alignment horizontal="center" vertical="center" wrapText="1"/>
      <protection/>
    </xf>
    <xf numFmtId="0" fontId="2" fillId="36" borderId="41" xfId="63" applyFont="1" applyBorder="1" applyAlignment="1">
      <alignment horizontal="center" vertical="center"/>
      <protection/>
    </xf>
    <xf numFmtId="0" fontId="0" fillId="36" borderId="41" xfId="63" applyFont="1" applyBorder="1" applyAlignment="1">
      <alignment/>
      <protection/>
    </xf>
    <xf numFmtId="0" fontId="0" fillId="36" borderId="25" xfId="63" applyFont="1" applyBorder="1" applyAlignment="1">
      <alignment/>
      <protection/>
    </xf>
    <xf numFmtId="0" fontId="0" fillId="36" borderId="25" xfId="63" applyFont="1" applyBorder="1" applyAlignment="1">
      <alignment horizontal="center" vertical="center"/>
      <protection/>
    </xf>
    <xf numFmtId="0" fontId="3" fillId="36" borderId="102" xfId="63" applyNumberFormat="1" applyFont="1" applyBorder="1" applyAlignment="1">
      <alignment horizontal="left" vertical="center" wrapText="1"/>
      <protection/>
    </xf>
    <xf numFmtId="0" fontId="3" fillId="36" borderId="103" xfId="63" applyNumberFormat="1" applyFont="1" applyBorder="1" applyAlignment="1">
      <alignment horizontal="left" vertical="center" wrapText="1"/>
      <protection/>
    </xf>
    <xf numFmtId="0" fontId="3" fillId="36" borderId="72" xfId="63" applyNumberFormat="1" applyFont="1" applyBorder="1" applyAlignment="1">
      <alignment horizontal="left" vertical="center" wrapText="1"/>
      <protection/>
    </xf>
    <xf numFmtId="0" fontId="3" fillId="36" borderId="102" xfId="63" applyNumberFormat="1" applyFont="1" applyBorder="1" applyAlignment="1">
      <alignment horizontal="left" vertical="center" wrapText="1"/>
      <protection/>
    </xf>
    <xf numFmtId="0" fontId="3" fillId="36" borderId="92" xfId="63" applyNumberFormat="1" applyFont="1" applyBorder="1" applyAlignment="1">
      <alignment horizontal="left" vertical="center" wrapText="1"/>
      <protection/>
    </xf>
    <xf numFmtId="0" fontId="3" fillId="36" borderId="102" xfId="63" applyFont="1" applyBorder="1" applyAlignment="1">
      <alignment horizontal="left" vertical="center" wrapText="1"/>
      <protection/>
    </xf>
    <xf numFmtId="0" fontId="3" fillId="36" borderId="103" xfId="63" applyFont="1" applyBorder="1" applyAlignment="1">
      <alignment horizontal="left" vertical="center" wrapText="1"/>
      <protection/>
    </xf>
    <xf numFmtId="0" fontId="3" fillId="36" borderId="72" xfId="63" applyFont="1" applyBorder="1" applyAlignment="1">
      <alignment horizontal="left" vertical="center" wrapText="1"/>
      <protection/>
    </xf>
    <xf numFmtId="0" fontId="3" fillId="36" borderId="71" xfId="63" applyFont="1" applyBorder="1" applyAlignment="1">
      <alignment horizontal="left" vertical="center" wrapText="1"/>
      <protection/>
    </xf>
    <xf numFmtId="0" fontId="3" fillId="36" borderId="102" xfId="63" applyFont="1" applyBorder="1" applyAlignment="1">
      <alignment horizontal="left" vertical="center" wrapText="1"/>
      <protection/>
    </xf>
    <xf numFmtId="0" fontId="3" fillId="36" borderId="92" xfId="63" applyFont="1" applyBorder="1" applyAlignment="1">
      <alignment horizontal="left" vertical="center" wrapText="1"/>
      <protection/>
    </xf>
    <xf numFmtId="0" fontId="8" fillId="39" borderId="18" xfId="71" applyBorder="1" applyAlignment="1">
      <alignment horizontal="center" vertical="top" wrapText="1"/>
      <protection locked="0"/>
    </xf>
    <xf numFmtId="0" fontId="8" fillId="39" borderId="33" xfId="71" applyBorder="1" applyAlignment="1">
      <alignment horizontal="center" vertical="top" wrapText="1"/>
      <protection locked="0"/>
    </xf>
    <xf numFmtId="0" fontId="8" fillId="39" borderId="20" xfId="71" applyBorder="1" applyAlignment="1">
      <alignment horizontal="center" vertical="top" wrapText="1"/>
      <protection locked="0"/>
    </xf>
    <xf numFmtId="0" fontId="94" fillId="0" borderId="18" xfId="0" applyFont="1" applyFill="1" applyBorder="1" applyAlignment="1">
      <alignment horizontal="center" vertical="top" wrapText="1"/>
    </xf>
    <xf numFmtId="0" fontId="94" fillId="0" borderId="33" xfId="0" applyFont="1" applyFill="1" applyBorder="1" applyAlignment="1">
      <alignment horizontal="center" vertical="top" wrapText="1"/>
    </xf>
    <xf numFmtId="0" fontId="94" fillId="0" borderId="20" xfId="0" applyFont="1" applyFill="1" applyBorder="1" applyAlignment="1">
      <alignment horizontal="center" vertical="top" wrapText="1"/>
    </xf>
    <xf numFmtId="0" fontId="3" fillId="36" borderId="71" xfId="63" applyNumberFormat="1" applyFont="1" applyBorder="1" applyAlignment="1">
      <alignment horizontal="left" vertical="center" wrapText="1"/>
      <protection/>
    </xf>
    <xf numFmtId="0" fontId="94" fillId="36" borderId="18" xfId="63" applyNumberFormat="1" applyFont="1" applyBorder="1" applyAlignment="1">
      <alignment horizontal="center" vertical="top" wrapText="1"/>
      <protection/>
    </xf>
    <xf numFmtId="0" fontId="94" fillId="36" borderId="33" xfId="63" applyNumberFormat="1" applyFont="1" applyBorder="1" applyAlignment="1">
      <alignment horizontal="center" vertical="top" wrapText="1"/>
      <protection/>
    </xf>
    <xf numFmtId="0" fontId="94" fillId="36" borderId="20" xfId="63" applyNumberFormat="1" applyFont="1" applyBorder="1" applyAlignment="1">
      <alignment horizontal="center"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14_Empty" xfId="60"/>
    <cellStyle name="ST14_Formula" xfId="61"/>
    <cellStyle name="ST14_Header" xfId="62"/>
    <cellStyle name="ST14_Label" xfId="63"/>
    <cellStyle name="ST14_Monetary" xfId="64"/>
    <cellStyle name="ST14_MonetaryCF" xfId="65"/>
    <cellStyle name="ST14_MonetaryGroup" xfId="66"/>
    <cellStyle name="ST14_Number" xfId="67"/>
    <cellStyle name="ST14_Options" xfId="68"/>
    <cellStyle name="ST14_Percent" xfId="69"/>
    <cellStyle name="ST14_Section" xfId="70"/>
    <cellStyle name="ST14_Text" xfId="71"/>
    <cellStyle name="Title" xfId="72"/>
    <cellStyle name="Total" xfId="73"/>
    <cellStyle name="Warning Text" xfId="74"/>
  </cellStyles>
  <dxfs count="23">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rgb="FF9C0006"/>
      </font>
      <fill>
        <patternFill>
          <bgColor rgb="FFFFC7CE"/>
        </patternFill>
      </fill>
    </dxf>
    <dxf>
      <font>
        <color indexed="22"/>
      </font>
      <fill>
        <patternFill>
          <bgColor indexed="22"/>
        </patternFill>
      </fill>
    </dxf>
    <dxf>
      <font>
        <color rgb="FFC0C0C0"/>
      </font>
      <fill>
        <patternFill>
          <bgColor rgb="FFC0C0C0"/>
        </patternFill>
      </fill>
      <border/>
    </dxf>
    <dxf>
      <font>
        <color rgb="FF9C0006"/>
      </font>
      <fill>
        <patternFill>
          <bgColor rgb="FFFFC7CE"/>
        </patternFill>
      </fill>
      <border/>
    </dxf>
    <dxf>
      <font>
        <color theme="0" tint="-0.24993999302387238"/>
      </font>
      <fill>
        <patternFill>
          <bgColor theme="0" tint="-0.24993999302387238"/>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11</xdr:row>
      <xdr:rowOff>66675</xdr:rowOff>
    </xdr:from>
    <xdr:to>
      <xdr:col>2</xdr:col>
      <xdr:colOff>3429000</xdr:colOff>
      <xdr:row>12</xdr:row>
      <xdr:rowOff>142875</xdr:rowOff>
    </xdr:to>
    <xdr:pic>
      <xdr:nvPicPr>
        <xdr:cNvPr id="1" name="Picture 1"/>
        <xdr:cNvPicPr preferRelativeResize="1">
          <a:picLocks noChangeAspect="1"/>
        </xdr:cNvPicPr>
      </xdr:nvPicPr>
      <xdr:blipFill>
        <a:blip r:embed="rId1"/>
        <a:stretch>
          <a:fillRect/>
        </a:stretch>
      </xdr:blipFill>
      <xdr:spPr>
        <a:xfrm>
          <a:off x="638175" y="2162175"/>
          <a:ext cx="5448300" cy="266700"/>
        </a:xfrm>
        <a:prstGeom prst="rect">
          <a:avLst/>
        </a:prstGeom>
        <a:noFill/>
        <a:ln w="9525" cmpd="sng">
          <a:noFill/>
        </a:ln>
      </xdr:spPr>
    </xdr:pic>
    <xdr:clientData/>
  </xdr:twoCellAnchor>
  <xdr:twoCellAnchor editAs="oneCell">
    <xdr:from>
      <xdr:col>1</xdr:col>
      <xdr:colOff>0</xdr:colOff>
      <xdr:row>23</xdr:row>
      <xdr:rowOff>838200</xdr:rowOff>
    </xdr:from>
    <xdr:to>
      <xdr:col>3</xdr:col>
      <xdr:colOff>238125</xdr:colOff>
      <xdr:row>24</xdr:row>
      <xdr:rowOff>381000</xdr:rowOff>
    </xdr:to>
    <xdr:pic>
      <xdr:nvPicPr>
        <xdr:cNvPr id="2" name="Picture 2"/>
        <xdr:cNvPicPr preferRelativeResize="1">
          <a:picLocks noChangeAspect="1"/>
        </xdr:cNvPicPr>
      </xdr:nvPicPr>
      <xdr:blipFill>
        <a:blip r:embed="rId2"/>
        <a:stretch>
          <a:fillRect/>
        </a:stretch>
      </xdr:blipFill>
      <xdr:spPr>
        <a:xfrm>
          <a:off x="609600" y="9115425"/>
          <a:ext cx="6638925" cy="390525"/>
        </a:xfrm>
        <a:prstGeom prst="rect">
          <a:avLst/>
        </a:prstGeom>
        <a:noFill/>
        <a:ln w="9525" cmpd="sng">
          <a:noFill/>
        </a:ln>
      </xdr:spPr>
    </xdr:pic>
    <xdr:clientData/>
  </xdr:twoCellAnchor>
  <xdr:twoCellAnchor editAs="oneCell">
    <xdr:from>
      <xdr:col>2</xdr:col>
      <xdr:colOff>2152650</xdr:colOff>
      <xdr:row>32</xdr:row>
      <xdr:rowOff>76200</xdr:rowOff>
    </xdr:from>
    <xdr:to>
      <xdr:col>2</xdr:col>
      <xdr:colOff>4267200</xdr:colOff>
      <xdr:row>36</xdr:row>
      <xdr:rowOff>47625</xdr:rowOff>
    </xdr:to>
    <xdr:pic>
      <xdr:nvPicPr>
        <xdr:cNvPr id="3" name="Picture 3"/>
        <xdr:cNvPicPr preferRelativeResize="1">
          <a:picLocks noChangeAspect="1"/>
        </xdr:cNvPicPr>
      </xdr:nvPicPr>
      <xdr:blipFill>
        <a:blip r:embed="rId3"/>
        <a:stretch>
          <a:fillRect/>
        </a:stretch>
      </xdr:blipFill>
      <xdr:spPr>
        <a:xfrm>
          <a:off x="4810125" y="12287250"/>
          <a:ext cx="2114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hyperlink" Target="http://www.xe.com/currencytables/?from=EUR&amp;date=2013-12-31"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C212"/>
  <sheetViews>
    <sheetView tabSelected="1" zoomScale="130" zoomScaleNormal="130" zoomScalePageLayoutView="0" workbookViewId="0" topLeftCell="A201">
      <selection activeCell="A1" sqref="A1"/>
    </sheetView>
  </sheetViews>
  <sheetFormatPr defaultColWidth="9.140625" defaultRowHeight="15"/>
  <cols>
    <col min="2" max="2" width="30.7109375" style="0" customWidth="1"/>
    <col min="3" max="3" width="65.28125" style="0" customWidth="1"/>
  </cols>
  <sheetData>
    <row r="1" ht="15">
      <c r="A1" s="61" t="s">
        <v>2237</v>
      </c>
    </row>
    <row r="3" ht="15">
      <c r="A3" t="s">
        <v>1997</v>
      </c>
    </row>
    <row r="4" ht="15">
      <c r="B4" t="s">
        <v>1995</v>
      </c>
    </row>
    <row r="6" spans="2:3" ht="15">
      <c r="B6" s="309" t="s">
        <v>1210</v>
      </c>
      <c r="C6" t="s">
        <v>1212</v>
      </c>
    </row>
    <row r="7" spans="2:3" ht="15">
      <c r="B7" s="604" t="s">
        <v>1211</v>
      </c>
      <c r="C7" t="s">
        <v>1221</v>
      </c>
    </row>
    <row r="8" spans="2:3" ht="15">
      <c r="B8" s="205" t="s">
        <v>1213</v>
      </c>
      <c r="C8" t="s">
        <v>1214</v>
      </c>
    </row>
    <row r="10" ht="15">
      <c r="B10" t="s">
        <v>1996</v>
      </c>
    </row>
    <row r="11" ht="15">
      <c r="B11" t="s">
        <v>2044</v>
      </c>
    </row>
    <row r="15" ht="15">
      <c r="A15" t="s">
        <v>1998</v>
      </c>
    </row>
    <row r="16" ht="15">
      <c r="C16" s="830"/>
    </row>
    <row r="17" spans="2:3" s="339" customFormat="1" ht="22.5" customHeight="1">
      <c r="B17" s="741" t="s">
        <v>2055</v>
      </c>
      <c r="C17" s="830"/>
    </row>
    <row r="18" spans="2:3" ht="111.75" customHeight="1">
      <c r="B18" s="841" t="s">
        <v>2042</v>
      </c>
      <c r="C18" s="841"/>
    </row>
    <row r="19" spans="2:3" ht="55.5" customHeight="1">
      <c r="B19" s="841" t="s">
        <v>2043</v>
      </c>
      <c r="C19" s="841"/>
    </row>
    <row r="20" spans="2:3" ht="60" customHeight="1">
      <c r="B20" s="841" t="s">
        <v>2056</v>
      </c>
      <c r="C20" s="841"/>
    </row>
    <row r="22" ht="15">
      <c r="A22" t="s">
        <v>2045</v>
      </c>
    </row>
    <row r="23" spans="2:3" ht="132" customHeight="1">
      <c r="B23" s="841" t="s">
        <v>2046</v>
      </c>
      <c r="C23" s="841"/>
    </row>
    <row r="24" spans="2:3" ht="66.75" customHeight="1">
      <c r="B24" s="841" t="s">
        <v>2048</v>
      </c>
      <c r="C24" s="841"/>
    </row>
    <row r="25" ht="42.75" customHeight="1"/>
    <row r="26" spans="2:3" ht="51" customHeight="1">
      <c r="B26" s="841" t="s">
        <v>2047</v>
      </c>
      <c r="C26" s="841"/>
    </row>
    <row r="28" ht="15">
      <c r="A28" s="339" t="s">
        <v>2049</v>
      </c>
    </row>
    <row r="29" ht="15">
      <c r="B29" t="s">
        <v>2050</v>
      </c>
    </row>
    <row r="30" ht="15">
      <c r="B30" t="s">
        <v>2051</v>
      </c>
    </row>
    <row r="32" spans="2:3" ht="74.25" customHeight="1">
      <c r="B32" s="841" t="s">
        <v>2052</v>
      </c>
      <c r="C32" s="841"/>
    </row>
    <row r="38" ht="15">
      <c r="A38" s="339" t="s">
        <v>2053</v>
      </c>
    </row>
    <row r="39" spans="2:3" ht="114.75" customHeight="1">
      <c r="B39" s="841" t="s">
        <v>2054</v>
      </c>
      <c r="C39" s="841"/>
    </row>
    <row r="41" ht="15">
      <c r="A41" s="253" t="s">
        <v>2058</v>
      </c>
    </row>
    <row r="42" spans="2:3" s="832" customFormat="1" ht="126" customHeight="1">
      <c r="B42" s="840" t="s">
        <v>2059</v>
      </c>
      <c r="C42" s="840"/>
    </row>
    <row r="44" spans="1:3" ht="15">
      <c r="A44" s="835"/>
      <c r="B44" s="835"/>
      <c r="C44" s="835"/>
    </row>
    <row r="45" spans="1:3" ht="15">
      <c r="A45" s="836" t="s">
        <v>2063</v>
      </c>
      <c r="B45" s="836"/>
      <c r="C45" s="836"/>
    </row>
    <row r="46" spans="1:3" ht="15">
      <c r="A46" s="836"/>
      <c r="B46" s="836"/>
      <c r="C46" s="836"/>
    </row>
    <row r="47" spans="1:3" ht="15">
      <c r="A47" s="836" t="s">
        <v>2064</v>
      </c>
      <c r="B47" s="837">
        <v>41759</v>
      </c>
      <c r="C47" s="838"/>
    </row>
    <row r="48" spans="1:3" ht="15">
      <c r="A48" s="838"/>
      <c r="B48" s="836" t="s">
        <v>2065</v>
      </c>
      <c r="C48" s="836"/>
    </row>
    <row r="49" spans="1:3" ht="15">
      <c r="A49" s="836"/>
      <c r="B49" s="836"/>
      <c r="C49" s="836"/>
    </row>
    <row r="50" spans="1:3" ht="15">
      <c r="A50" s="836" t="s">
        <v>2066</v>
      </c>
      <c r="B50" s="837">
        <v>41780</v>
      </c>
      <c r="C50" s="838"/>
    </row>
    <row r="51" spans="1:3" ht="15">
      <c r="A51" s="836"/>
      <c r="B51" s="836"/>
      <c r="C51" s="836"/>
    </row>
    <row r="52" spans="1:3" ht="15">
      <c r="A52" s="836"/>
      <c r="B52" s="839" t="s">
        <v>2067</v>
      </c>
      <c r="C52" s="839" t="s">
        <v>2068</v>
      </c>
    </row>
    <row r="53" spans="1:3" ht="15">
      <c r="A53" s="836"/>
      <c r="B53" s="836" t="s">
        <v>2069</v>
      </c>
      <c r="C53" s="836" t="s">
        <v>2077</v>
      </c>
    </row>
    <row r="54" spans="1:3" ht="15">
      <c r="A54" s="836"/>
      <c r="B54" s="836" t="s">
        <v>2070</v>
      </c>
      <c r="C54" s="836" t="s">
        <v>2076</v>
      </c>
    </row>
    <row r="55" spans="1:3" ht="15">
      <c r="A55" s="836"/>
      <c r="B55" s="836" t="s">
        <v>2071</v>
      </c>
      <c r="C55" s="836" t="s">
        <v>2078</v>
      </c>
    </row>
    <row r="56" spans="2:3" s="836" customFormat="1" ht="15">
      <c r="B56" s="836" t="s">
        <v>2080</v>
      </c>
      <c r="C56" s="836" t="s">
        <v>2079</v>
      </c>
    </row>
    <row r="57" spans="1:3" ht="15">
      <c r="A57" s="836"/>
      <c r="B57" s="836" t="s">
        <v>2075</v>
      </c>
      <c r="C57" s="836" t="s">
        <v>2081</v>
      </c>
    </row>
    <row r="58" spans="1:3" ht="15">
      <c r="A58" s="836"/>
      <c r="B58" s="836" t="s">
        <v>2082</v>
      </c>
      <c r="C58" t="s">
        <v>2083</v>
      </c>
    </row>
    <row r="59" spans="1:3" ht="15">
      <c r="A59" s="836"/>
      <c r="B59" t="s">
        <v>2084</v>
      </c>
      <c r="C59" t="s">
        <v>2085</v>
      </c>
    </row>
    <row r="60" spans="2:3" s="836" customFormat="1" ht="15">
      <c r="B60" s="836" t="s">
        <v>2091</v>
      </c>
      <c r="C60" t="s">
        <v>2086</v>
      </c>
    </row>
    <row r="61" spans="1:3" ht="15">
      <c r="A61" s="836"/>
      <c r="B61" s="836" t="s">
        <v>2095</v>
      </c>
      <c r="C61" s="836" t="s">
        <v>2096</v>
      </c>
    </row>
    <row r="62" spans="1:3" ht="15">
      <c r="A62" s="836"/>
      <c r="B62" s="836" t="s">
        <v>2094</v>
      </c>
      <c r="C62" t="s">
        <v>2087</v>
      </c>
    </row>
    <row r="63" spans="2:3" s="836" customFormat="1" ht="15">
      <c r="B63" s="836" t="s">
        <v>2092</v>
      </c>
      <c r="C63" t="s">
        <v>2088</v>
      </c>
    </row>
    <row r="64" spans="2:3" s="836" customFormat="1" ht="15">
      <c r="B64" s="836" t="s">
        <v>2093</v>
      </c>
      <c r="C64" t="s">
        <v>2089</v>
      </c>
    </row>
    <row r="65" spans="1:3" ht="15">
      <c r="A65" s="836"/>
      <c r="B65" s="836" t="s">
        <v>2072</v>
      </c>
      <c r="C65" s="836" t="s">
        <v>2073</v>
      </c>
    </row>
    <row r="66" spans="1:3" ht="15">
      <c r="A66" s="836"/>
      <c r="B66" s="836" t="s">
        <v>2097</v>
      </c>
      <c r="C66" s="836" t="s">
        <v>2074</v>
      </c>
    </row>
    <row r="67" spans="2:3" ht="15">
      <c r="B67" t="s">
        <v>2098</v>
      </c>
      <c r="C67" t="s">
        <v>2090</v>
      </c>
    </row>
    <row r="69" spans="1:3" ht="15">
      <c r="A69" s="836" t="s">
        <v>2099</v>
      </c>
      <c r="B69" s="837">
        <v>41787</v>
      </c>
      <c r="C69" s="838"/>
    </row>
    <row r="70" spans="1:3" ht="15">
      <c r="A70" s="836"/>
      <c r="B70" s="836"/>
      <c r="C70" s="836"/>
    </row>
    <row r="71" spans="1:3" ht="15">
      <c r="A71" s="836"/>
      <c r="B71" s="839" t="s">
        <v>2067</v>
      </c>
      <c r="C71" s="839" t="s">
        <v>2068</v>
      </c>
    </row>
    <row r="72" spans="1:3" ht="15">
      <c r="A72" s="836"/>
      <c r="B72" s="836" t="s">
        <v>2100</v>
      </c>
      <c r="C72" t="s">
        <v>2120</v>
      </c>
    </row>
    <row r="73" spans="2:3" ht="15">
      <c r="B73" t="s">
        <v>2101</v>
      </c>
      <c r="C73" s="836" t="s">
        <v>2120</v>
      </c>
    </row>
    <row r="74" spans="2:3" ht="15">
      <c r="B74" t="s">
        <v>2102</v>
      </c>
      <c r="C74" s="836" t="s">
        <v>2120</v>
      </c>
    </row>
    <row r="75" spans="2:3" ht="15">
      <c r="B75" s="836" t="s">
        <v>2103</v>
      </c>
      <c r="C75" s="836" t="s">
        <v>2120</v>
      </c>
    </row>
    <row r="76" spans="2:3" ht="15">
      <c r="B76" s="836" t="s">
        <v>2104</v>
      </c>
      <c r="C76" s="836" t="s">
        <v>2120</v>
      </c>
    </row>
    <row r="77" spans="2:3" ht="15">
      <c r="B77" s="836" t="s">
        <v>2105</v>
      </c>
      <c r="C77" s="836" t="s">
        <v>2120</v>
      </c>
    </row>
    <row r="78" spans="2:3" ht="15">
      <c r="B78" s="836" t="s">
        <v>2106</v>
      </c>
      <c r="C78" s="836" t="s">
        <v>2120</v>
      </c>
    </row>
    <row r="79" spans="2:3" ht="15">
      <c r="B79" s="836" t="s">
        <v>2107</v>
      </c>
      <c r="C79" s="836" t="s">
        <v>2120</v>
      </c>
    </row>
    <row r="80" spans="2:3" ht="15">
      <c r="B80" s="836" t="s">
        <v>2108</v>
      </c>
      <c r="C80" s="836" t="s">
        <v>2120</v>
      </c>
    </row>
    <row r="81" spans="2:3" ht="15">
      <c r="B81" s="836" t="s">
        <v>2109</v>
      </c>
      <c r="C81" s="836" t="s">
        <v>2120</v>
      </c>
    </row>
    <row r="82" spans="2:3" ht="15">
      <c r="B82" s="836" t="s">
        <v>2110</v>
      </c>
      <c r="C82" s="836" t="s">
        <v>2120</v>
      </c>
    </row>
    <row r="83" spans="2:3" ht="15">
      <c r="B83" s="836" t="s">
        <v>2111</v>
      </c>
      <c r="C83" s="836" t="s">
        <v>2120</v>
      </c>
    </row>
    <row r="84" spans="2:3" ht="15">
      <c r="B84" s="836" t="s">
        <v>2112</v>
      </c>
      <c r="C84" s="836" t="s">
        <v>2120</v>
      </c>
    </row>
    <row r="85" spans="2:3" ht="15">
      <c r="B85" s="836" t="s">
        <v>2113</v>
      </c>
      <c r="C85" s="836" t="s">
        <v>2120</v>
      </c>
    </row>
    <row r="86" spans="2:3" ht="15">
      <c r="B86" s="836" t="s">
        <v>2114</v>
      </c>
      <c r="C86" s="836" t="s">
        <v>2120</v>
      </c>
    </row>
    <row r="87" spans="2:3" ht="15">
      <c r="B87" s="836" t="s">
        <v>2115</v>
      </c>
      <c r="C87" s="836" t="s">
        <v>2120</v>
      </c>
    </row>
    <row r="88" spans="2:3" ht="15">
      <c r="B88" s="836" t="s">
        <v>2116</v>
      </c>
      <c r="C88" s="836" t="s">
        <v>2120</v>
      </c>
    </row>
    <row r="89" spans="2:3" ht="15">
      <c r="B89" s="836" t="s">
        <v>2117</v>
      </c>
      <c r="C89" s="836" t="s">
        <v>2120</v>
      </c>
    </row>
    <row r="90" spans="2:3" ht="15">
      <c r="B90" s="836" t="s">
        <v>2118</v>
      </c>
      <c r="C90" s="836" t="s">
        <v>2120</v>
      </c>
    </row>
    <row r="91" spans="2:3" ht="15">
      <c r="B91" s="836" t="s">
        <v>2119</v>
      </c>
      <c r="C91" s="836" t="s">
        <v>2120</v>
      </c>
    </row>
    <row r="93" spans="1:3" ht="15">
      <c r="A93" s="836" t="s">
        <v>2121</v>
      </c>
      <c r="B93" s="837">
        <v>41801</v>
      </c>
      <c r="C93" s="838"/>
    </row>
    <row r="94" spans="1:3" ht="15">
      <c r="A94" s="836"/>
      <c r="B94" s="836"/>
      <c r="C94" s="836"/>
    </row>
    <row r="95" spans="1:3" ht="15">
      <c r="A95" s="836"/>
      <c r="B95" s="839" t="s">
        <v>2067</v>
      </c>
      <c r="C95" s="839" t="s">
        <v>2068</v>
      </c>
    </row>
    <row r="96" spans="2:3" ht="15">
      <c r="B96" t="s">
        <v>2122</v>
      </c>
      <c r="C96" t="s">
        <v>2124</v>
      </c>
    </row>
    <row r="97" spans="2:3" ht="15">
      <c r="B97" s="836" t="s">
        <v>2123</v>
      </c>
      <c r="C97" s="836" t="s">
        <v>2124</v>
      </c>
    </row>
    <row r="99" spans="1:3" ht="15">
      <c r="A99" s="836" t="s">
        <v>2127</v>
      </c>
      <c r="B99" s="837">
        <v>41808</v>
      </c>
      <c r="C99" s="838"/>
    </row>
    <row r="100" spans="1:3" ht="15">
      <c r="A100" s="836"/>
      <c r="B100" s="836"/>
      <c r="C100" s="836"/>
    </row>
    <row r="101" spans="1:3" ht="15">
      <c r="A101" s="836"/>
      <c r="B101" s="839" t="s">
        <v>2067</v>
      </c>
      <c r="C101" s="839" t="s">
        <v>2068</v>
      </c>
    </row>
    <row r="102" spans="1:3" ht="15">
      <c r="A102" s="836"/>
      <c r="B102" s="836" t="s">
        <v>2132</v>
      </c>
      <c r="C102" s="836" t="s">
        <v>2128</v>
      </c>
    </row>
    <row r="103" spans="1:3" ht="15">
      <c r="A103" s="836"/>
      <c r="B103" s="836" t="s">
        <v>2133</v>
      </c>
      <c r="C103" s="836" t="s">
        <v>2128</v>
      </c>
    </row>
    <row r="104" spans="2:3" ht="15">
      <c r="B104" t="s">
        <v>2134</v>
      </c>
      <c r="C104" s="836" t="s">
        <v>2128</v>
      </c>
    </row>
    <row r="105" spans="2:3" ht="15">
      <c r="B105" t="s">
        <v>2135</v>
      </c>
      <c r="C105" s="836" t="s">
        <v>2128</v>
      </c>
    </row>
    <row r="106" spans="2:3" ht="15">
      <c r="B106" t="s">
        <v>2136</v>
      </c>
      <c r="C106" t="s">
        <v>2129</v>
      </c>
    </row>
    <row r="107" spans="2:3" ht="15">
      <c r="B107" t="s">
        <v>2137</v>
      </c>
      <c r="C107" s="836" t="s">
        <v>2129</v>
      </c>
    </row>
    <row r="108" spans="2:3" ht="15">
      <c r="B108" t="s">
        <v>2138</v>
      </c>
      <c r="C108" s="836" t="s">
        <v>2129</v>
      </c>
    </row>
    <row r="109" spans="2:3" ht="15">
      <c r="B109" t="s">
        <v>2147</v>
      </c>
      <c r="C109" s="836" t="s">
        <v>2129</v>
      </c>
    </row>
    <row r="110" spans="2:3" ht="15">
      <c r="B110" t="s">
        <v>2139</v>
      </c>
      <c r="C110" t="s">
        <v>2130</v>
      </c>
    </row>
    <row r="111" spans="2:3" ht="15">
      <c r="B111" t="s">
        <v>2140</v>
      </c>
      <c r="C111" s="836" t="s">
        <v>2130</v>
      </c>
    </row>
    <row r="112" spans="2:3" ht="15">
      <c r="B112" t="s">
        <v>2141</v>
      </c>
      <c r="C112" s="836" t="s">
        <v>2130</v>
      </c>
    </row>
    <row r="113" spans="2:3" ht="15">
      <c r="B113" t="s">
        <v>2142</v>
      </c>
      <c r="C113" s="836" t="s">
        <v>2130</v>
      </c>
    </row>
    <row r="114" spans="2:3" ht="15">
      <c r="B114" t="s">
        <v>2143</v>
      </c>
      <c r="C114" t="s">
        <v>2131</v>
      </c>
    </row>
    <row r="115" spans="2:3" ht="15">
      <c r="B115" t="s">
        <v>2144</v>
      </c>
      <c r="C115" s="836" t="s">
        <v>2131</v>
      </c>
    </row>
    <row r="116" spans="2:3" ht="15">
      <c r="B116" t="s">
        <v>2145</v>
      </c>
      <c r="C116" s="836" t="s">
        <v>2131</v>
      </c>
    </row>
    <row r="117" spans="2:3" ht="15">
      <c r="B117" t="s">
        <v>2146</v>
      </c>
      <c r="C117" s="836" t="s">
        <v>2131</v>
      </c>
    </row>
    <row r="119" spans="1:3" ht="15">
      <c r="A119" s="836" t="s">
        <v>2148</v>
      </c>
      <c r="B119" s="837">
        <v>41815</v>
      </c>
      <c r="C119" s="838"/>
    </row>
    <row r="120" spans="1:3" ht="15">
      <c r="A120" s="836"/>
      <c r="B120" s="836"/>
      <c r="C120" s="836"/>
    </row>
    <row r="121" spans="1:3" ht="15">
      <c r="A121" s="836"/>
      <c r="B121" s="839" t="s">
        <v>2067</v>
      </c>
      <c r="C121" s="839" t="s">
        <v>2068</v>
      </c>
    </row>
    <row r="122" spans="2:3" ht="15">
      <c r="B122" t="s">
        <v>2149</v>
      </c>
      <c r="C122" t="s">
        <v>2173</v>
      </c>
    </row>
    <row r="123" spans="2:3" ht="15">
      <c r="B123" t="s">
        <v>2150</v>
      </c>
      <c r="C123" t="s">
        <v>2173</v>
      </c>
    </row>
    <row r="124" spans="2:3" ht="15">
      <c r="B124" t="s">
        <v>2151</v>
      </c>
      <c r="C124" t="s">
        <v>2173</v>
      </c>
    </row>
    <row r="125" spans="2:3" ht="15">
      <c r="B125" t="s">
        <v>2152</v>
      </c>
      <c r="C125" t="s">
        <v>2173</v>
      </c>
    </row>
    <row r="126" spans="2:3" ht="15">
      <c r="B126" t="s">
        <v>2153</v>
      </c>
      <c r="C126" t="s">
        <v>2173</v>
      </c>
    </row>
    <row r="127" spans="2:3" ht="15">
      <c r="B127" t="s">
        <v>2154</v>
      </c>
      <c r="C127" t="s">
        <v>2173</v>
      </c>
    </row>
    <row r="128" spans="2:3" ht="15">
      <c r="B128" t="s">
        <v>2155</v>
      </c>
      <c r="C128" t="s">
        <v>2173</v>
      </c>
    </row>
    <row r="129" spans="2:3" ht="15">
      <c r="B129" t="s">
        <v>2156</v>
      </c>
      <c r="C129" t="s">
        <v>2173</v>
      </c>
    </row>
    <row r="130" spans="2:3" ht="15">
      <c r="B130" t="s">
        <v>2157</v>
      </c>
      <c r="C130" t="s">
        <v>2173</v>
      </c>
    </row>
    <row r="131" spans="2:3" ht="15">
      <c r="B131" t="s">
        <v>2158</v>
      </c>
      <c r="C131" t="s">
        <v>2173</v>
      </c>
    </row>
    <row r="132" spans="2:3" ht="15">
      <c r="B132" t="s">
        <v>2159</v>
      </c>
      <c r="C132" t="s">
        <v>2173</v>
      </c>
    </row>
    <row r="133" spans="2:3" ht="15">
      <c r="B133" t="s">
        <v>2160</v>
      </c>
      <c r="C133" t="s">
        <v>2173</v>
      </c>
    </row>
    <row r="134" spans="2:3" ht="15">
      <c r="B134" t="s">
        <v>2161</v>
      </c>
      <c r="C134" t="s">
        <v>2173</v>
      </c>
    </row>
    <row r="135" spans="2:3" ht="15">
      <c r="B135" t="s">
        <v>2162</v>
      </c>
      <c r="C135" t="s">
        <v>2173</v>
      </c>
    </row>
    <row r="136" spans="2:3" ht="15">
      <c r="B136" t="s">
        <v>2163</v>
      </c>
      <c r="C136" t="s">
        <v>2173</v>
      </c>
    </row>
    <row r="137" spans="2:3" ht="15">
      <c r="B137" t="s">
        <v>2164</v>
      </c>
      <c r="C137" t="s">
        <v>2173</v>
      </c>
    </row>
    <row r="138" spans="2:3" ht="15">
      <c r="B138" t="s">
        <v>2165</v>
      </c>
      <c r="C138" t="s">
        <v>2173</v>
      </c>
    </row>
    <row r="139" spans="2:3" ht="15">
      <c r="B139" t="s">
        <v>2166</v>
      </c>
      <c r="C139" t="s">
        <v>2174</v>
      </c>
    </row>
    <row r="140" spans="2:3" ht="15">
      <c r="B140" t="s">
        <v>2167</v>
      </c>
      <c r="C140" t="s">
        <v>2174</v>
      </c>
    </row>
    <row r="141" spans="2:3" ht="15">
      <c r="B141" t="s">
        <v>2168</v>
      </c>
      <c r="C141" t="s">
        <v>2174</v>
      </c>
    </row>
    <row r="142" spans="2:3" ht="15">
      <c r="B142" t="s">
        <v>2169</v>
      </c>
      <c r="C142" t="s">
        <v>2174</v>
      </c>
    </row>
    <row r="143" spans="2:3" ht="15">
      <c r="B143" t="s">
        <v>2170</v>
      </c>
      <c r="C143" t="s">
        <v>2174</v>
      </c>
    </row>
    <row r="144" spans="2:3" ht="15">
      <c r="B144" t="s">
        <v>2171</v>
      </c>
      <c r="C144" t="s">
        <v>2174</v>
      </c>
    </row>
    <row r="145" spans="2:3" ht="15">
      <c r="B145" t="s">
        <v>2172</v>
      </c>
      <c r="C145" t="s">
        <v>2174</v>
      </c>
    </row>
    <row r="147" spans="1:3" ht="15">
      <c r="A147" s="836" t="s">
        <v>2175</v>
      </c>
      <c r="B147" s="837">
        <v>41823</v>
      </c>
      <c r="C147" s="838"/>
    </row>
    <row r="148" spans="1:3" ht="15">
      <c r="A148" s="836"/>
      <c r="B148" s="836"/>
      <c r="C148" s="836"/>
    </row>
    <row r="149" spans="1:3" ht="15">
      <c r="A149" s="836"/>
      <c r="B149" s="839" t="s">
        <v>2067</v>
      </c>
      <c r="C149" s="839" t="s">
        <v>2068</v>
      </c>
    </row>
    <row r="150" spans="2:3" ht="15">
      <c r="B150" s="836" t="s">
        <v>2176</v>
      </c>
      <c r="C150" t="s">
        <v>2173</v>
      </c>
    </row>
    <row r="151" spans="2:3" ht="15">
      <c r="B151" s="836" t="s">
        <v>2177</v>
      </c>
      <c r="C151" t="s">
        <v>2173</v>
      </c>
    </row>
    <row r="152" spans="2:3" ht="15">
      <c r="B152" s="836" t="s">
        <v>2178</v>
      </c>
      <c r="C152" t="s">
        <v>2223</v>
      </c>
    </row>
    <row r="153" spans="2:3" ht="15">
      <c r="B153" s="836" t="s">
        <v>2179</v>
      </c>
      <c r="C153" t="s">
        <v>2223</v>
      </c>
    </row>
    <row r="154" spans="2:3" ht="15">
      <c r="B154" s="836" t="s">
        <v>2180</v>
      </c>
      <c r="C154" t="s">
        <v>2223</v>
      </c>
    </row>
    <row r="155" spans="2:3" ht="15">
      <c r="B155" s="836" t="s">
        <v>2181</v>
      </c>
      <c r="C155" t="s">
        <v>2223</v>
      </c>
    </row>
    <row r="156" spans="2:3" ht="15">
      <c r="B156" s="836" t="s">
        <v>2182</v>
      </c>
      <c r="C156" t="s">
        <v>2223</v>
      </c>
    </row>
    <row r="157" spans="2:3" ht="15">
      <c r="B157" s="836" t="s">
        <v>2183</v>
      </c>
      <c r="C157" t="s">
        <v>2223</v>
      </c>
    </row>
    <row r="158" spans="2:3" ht="15">
      <c r="B158" s="836" t="s">
        <v>2184</v>
      </c>
      <c r="C158" t="s">
        <v>2223</v>
      </c>
    </row>
    <row r="159" spans="2:3" ht="15">
      <c r="B159" s="836" t="s">
        <v>2185</v>
      </c>
      <c r="C159" t="s">
        <v>2223</v>
      </c>
    </row>
    <row r="160" spans="2:3" ht="15">
      <c r="B160" s="836" t="s">
        <v>2186</v>
      </c>
      <c r="C160" t="s">
        <v>2223</v>
      </c>
    </row>
    <row r="161" spans="2:3" ht="15">
      <c r="B161" s="836" t="s">
        <v>2187</v>
      </c>
      <c r="C161" t="s">
        <v>2223</v>
      </c>
    </row>
    <row r="162" spans="2:3" ht="15">
      <c r="B162" s="836" t="s">
        <v>2188</v>
      </c>
      <c r="C162" t="s">
        <v>2223</v>
      </c>
    </row>
    <row r="163" spans="2:3" ht="15">
      <c r="B163" s="836" t="s">
        <v>2189</v>
      </c>
      <c r="C163" t="s">
        <v>2223</v>
      </c>
    </row>
    <row r="164" spans="2:3" ht="15">
      <c r="B164" s="836" t="s">
        <v>2190</v>
      </c>
      <c r="C164" t="s">
        <v>2223</v>
      </c>
    </row>
    <row r="165" spans="2:3" ht="15">
      <c r="B165" s="836" t="s">
        <v>2191</v>
      </c>
      <c r="C165" t="s">
        <v>2223</v>
      </c>
    </row>
    <row r="166" spans="2:3" ht="15">
      <c r="B166" s="836" t="s">
        <v>2192</v>
      </c>
      <c r="C166" t="s">
        <v>2223</v>
      </c>
    </row>
    <row r="167" spans="2:3" ht="15">
      <c r="B167" s="836" t="s">
        <v>2193</v>
      </c>
      <c r="C167" t="s">
        <v>2224</v>
      </c>
    </row>
    <row r="168" spans="2:3" ht="15">
      <c r="B168" s="836" t="s">
        <v>2194</v>
      </c>
      <c r="C168" t="s">
        <v>2224</v>
      </c>
    </row>
    <row r="169" spans="2:3" ht="15">
      <c r="B169" s="836" t="s">
        <v>2195</v>
      </c>
      <c r="C169" t="s">
        <v>2224</v>
      </c>
    </row>
    <row r="170" spans="2:3" ht="15">
      <c r="B170" s="836" t="s">
        <v>2196</v>
      </c>
      <c r="C170" t="s">
        <v>2224</v>
      </c>
    </row>
    <row r="171" spans="2:3" ht="15">
      <c r="B171" s="836" t="s">
        <v>2197</v>
      </c>
      <c r="C171" t="s">
        <v>2224</v>
      </c>
    </row>
    <row r="172" spans="2:3" ht="15">
      <c r="B172" s="836" t="s">
        <v>2198</v>
      </c>
      <c r="C172" t="s">
        <v>2224</v>
      </c>
    </row>
    <row r="173" spans="2:3" ht="15">
      <c r="B173" s="836" t="s">
        <v>2199</v>
      </c>
      <c r="C173" t="s">
        <v>2224</v>
      </c>
    </row>
    <row r="174" spans="2:3" ht="15">
      <c r="B174" s="836" t="s">
        <v>2200</v>
      </c>
      <c r="C174" t="s">
        <v>2224</v>
      </c>
    </row>
    <row r="175" spans="2:3" ht="15">
      <c r="B175" s="836" t="s">
        <v>2201</v>
      </c>
      <c r="C175" t="s">
        <v>2224</v>
      </c>
    </row>
    <row r="176" spans="2:3" ht="15">
      <c r="B176" s="836" t="s">
        <v>2202</v>
      </c>
      <c r="C176" t="s">
        <v>2224</v>
      </c>
    </row>
    <row r="177" spans="2:3" ht="15">
      <c r="B177" s="836" t="s">
        <v>2203</v>
      </c>
      <c r="C177" t="s">
        <v>2224</v>
      </c>
    </row>
    <row r="178" spans="2:3" ht="15">
      <c r="B178" s="836" t="s">
        <v>2204</v>
      </c>
      <c r="C178" t="s">
        <v>2224</v>
      </c>
    </row>
    <row r="179" spans="2:3" ht="15">
      <c r="B179" s="836" t="s">
        <v>2205</v>
      </c>
      <c r="C179" t="s">
        <v>2224</v>
      </c>
    </row>
    <row r="180" spans="2:3" ht="15">
      <c r="B180" s="836" t="s">
        <v>2206</v>
      </c>
      <c r="C180" t="s">
        <v>2224</v>
      </c>
    </row>
    <row r="181" spans="2:3" ht="15">
      <c r="B181" s="836" t="s">
        <v>2207</v>
      </c>
      <c r="C181" t="s">
        <v>2224</v>
      </c>
    </row>
    <row r="182" spans="2:3" ht="15">
      <c r="B182" s="836" t="s">
        <v>2208</v>
      </c>
      <c r="C182" t="s">
        <v>2225</v>
      </c>
    </row>
    <row r="183" spans="2:3" ht="15">
      <c r="B183" s="836" t="s">
        <v>2209</v>
      </c>
      <c r="C183" t="s">
        <v>2225</v>
      </c>
    </row>
    <row r="184" spans="2:3" ht="15">
      <c r="B184" s="836" t="s">
        <v>2210</v>
      </c>
      <c r="C184" t="s">
        <v>2225</v>
      </c>
    </row>
    <row r="185" spans="2:3" ht="15">
      <c r="B185" s="836" t="s">
        <v>2211</v>
      </c>
      <c r="C185" t="s">
        <v>2225</v>
      </c>
    </row>
    <row r="186" spans="2:3" ht="15">
      <c r="B186" s="836" t="s">
        <v>2212</v>
      </c>
      <c r="C186" t="s">
        <v>2225</v>
      </c>
    </row>
    <row r="187" spans="2:3" ht="15">
      <c r="B187" s="836" t="s">
        <v>2213</v>
      </c>
      <c r="C187" t="s">
        <v>2225</v>
      </c>
    </row>
    <row r="188" spans="2:3" ht="15">
      <c r="B188" s="836" t="s">
        <v>2214</v>
      </c>
      <c r="C188" t="s">
        <v>2225</v>
      </c>
    </row>
    <row r="189" spans="2:3" ht="15">
      <c r="B189" s="836" t="s">
        <v>2215</v>
      </c>
      <c r="C189" t="s">
        <v>2225</v>
      </c>
    </row>
    <row r="190" spans="2:3" ht="15">
      <c r="B190" s="836" t="s">
        <v>2216</v>
      </c>
      <c r="C190" t="s">
        <v>2225</v>
      </c>
    </row>
    <row r="191" spans="2:3" ht="15">
      <c r="B191" s="836" t="s">
        <v>2217</v>
      </c>
      <c r="C191" t="s">
        <v>2225</v>
      </c>
    </row>
    <row r="192" spans="2:3" ht="15">
      <c r="B192" s="836" t="s">
        <v>2218</v>
      </c>
      <c r="C192" t="s">
        <v>2225</v>
      </c>
    </row>
    <row r="193" spans="2:3" ht="15">
      <c r="B193" s="836" t="s">
        <v>2219</v>
      </c>
      <c r="C193" t="s">
        <v>2225</v>
      </c>
    </row>
    <row r="194" spans="2:3" ht="15">
      <c r="B194" s="836" t="s">
        <v>2220</v>
      </c>
      <c r="C194" t="s">
        <v>2225</v>
      </c>
    </row>
    <row r="195" spans="2:3" ht="15">
      <c r="B195" s="836" t="s">
        <v>2221</v>
      </c>
      <c r="C195" t="s">
        <v>2225</v>
      </c>
    </row>
    <row r="196" spans="2:3" ht="15">
      <c r="B196" s="836" t="s">
        <v>2222</v>
      </c>
      <c r="C196" t="s">
        <v>2225</v>
      </c>
    </row>
    <row r="197" spans="2:3" ht="15">
      <c r="B197" s="836" t="s">
        <v>2145</v>
      </c>
      <c r="C197" t="s">
        <v>2226</v>
      </c>
    </row>
    <row r="198" spans="2:3" ht="15">
      <c r="B198" s="836" t="s">
        <v>2146</v>
      </c>
      <c r="C198" t="s">
        <v>2226</v>
      </c>
    </row>
    <row r="199" spans="2:3" ht="15">
      <c r="B199" s="836" t="s">
        <v>2143</v>
      </c>
      <c r="C199" t="s">
        <v>2226</v>
      </c>
    </row>
    <row r="200" spans="2:3" ht="15">
      <c r="B200" s="836" t="s">
        <v>2144</v>
      </c>
      <c r="C200" t="s">
        <v>2226</v>
      </c>
    </row>
    <row r="202" spans="1:3" ht="15">
      <c r="A202" s="836" t="s">
        <v>2227</v>
      </c>
      <c r="B202" s="837">
        <v>41829</v>
      </c>
      <c r="C202" s="838"/>
    </row>
    <row r="203" spans="1:3" ht="15">
      <c r="A203" s="836"/>
      <c r="B203" s="836"/>
      <c r="C203" s="836"/>
    </row>
    <row r="204" spans="1:3" ht="15">
      <c r="A204" s="836"/>
      <c r="B204" s="839" t="s">
        <v>2067</v>
      </c>
      <c r="C204" s="839" t="s">
        <v>2068</v>
      </c>
    </row>
    <row r="205" spans="2:3" ht="15">
      <c r="B205" t="s">
        <v>2228</v>
      </c>
      <c r="C205" t="s">
        <v>2236</v>
      </c>
    </row>
    <row r="206" spans="2:3" ht="15">
      <c r="B206" t="s">
        <v>2229</v>
      </c>
      <c r="C206" t="s">
        <v>2236</v>
      </c>
    </row>
    <row r="207" spans="2:3" ht="15">
      <c r="B207" t="s">
        <v>2230</v>
      </c>
      <c r="C207" t="s">
        <v>2236</v>
      </c>
    </row>
    <row r="208" spans="2:3" ht="15">
      <c r="B208" t="s">
        <v>2231</v>
      </c>
      <c r="C208" t="s">
        <v>2236</v>
      </c>
    </row>
    <row r="209" spans="2:3" ht="15">
      <c r="B209" t="s">
        <v>2232</v>
      </c>
      <c r="C209" t="s">
        <v>2236</v>
      </c>
    </row>
    <row r="210" spans="2:3" ht="15">
      <c r="B210" t="s">
        <v>2233</v>
      </c>
      <c r="C210" t="s">
        <v>2236</v>
      </c>
    </row>
    <row r="211" spans="2:3" ht="15">
      <c r="B211" t="s">
        <v>2234</v>
      </c>
      <c r="C211" t="s">
        <v>2236</v>
      </c>
    </row>
    <row r="212" spans="2:3" ht="15">
      <c r="B212" t="s">
        <v>2235</v>
      </c>
      <c r="C212" t="s">
        <v>2236</v>
      </c>
    </row>
  </sheetData>
  <sheetProtection/>
  <mergeCells count="9">
    <mergeCell ref="B42:C42"/>
    <mergeCell ref="B32:C32"/>
    <mergeCell ref="B39:C39"/>
    <mergeCell ref="B18:C18"/>
    <mergeCell ref="B19:C19"/>
    <mergeCell ref="B20:C20"/>
    <mergeCell ref="B23:C23"/>
    <mergeCell ref="B26:C26"/>
    <mergeCell ref="B24:C2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4" tint="0.39998000860214233"/>
  </sheetPr>
  <dimension ref="A1:K150"/>
  <sheetViews>
    <sheetView zoomScalePageLayoutView="0" workbookViewId="0" topLeftCell="A1">
      <selection activeCell="H18" sqref="H18"/>
    </sheetView>
  </sheetViews>
  <sheetFormatPr defaultColWidth="9.140625" defaultRowHeight="15"/>
  <cols>
    <col min="1" max="1" width="11.28125" style="153" customWidth="1"/>
    <col min="2" max="2" width="72.140625" style="153" customWidth="1"/>
    <col min="3" max="3" width="17.421875" style="153" customWidth="1"/>
    <col min="4" max="4" width="17.7109375" style="153" customWidth="1"/>
    <col min="5" max="5" width="16.7109375" style="153" customWidth="1"/>
    <col min="6" max="6" width="17.00390625" style="153" customWidth="1"/>
    <col min="7" max="7" width="17.28125" style="153" customWidth="1"/>
    <col min="8" max="8" width="17.57421875" style="153" customWidth="1"/>
    <col min="9" max="9" width="14.00390625" style="153" customWidth="1"/>
    <col min="10" max="10" width="15.28125" style="153" customWidth="1"/>
    <col min="11" max="11" width="2.00390625" style="153" bestFit="1" customWidth="1"/>
    <col min="12" max="12" width="13.28125" style="153" customWidth="1"/>
    <col min="13" max="18" width="9.140625" style="153" customWidth="1"/>
    <col min="19" max="19" width="22.00390625" style="153" customWidth="1"/>
    <col min="20" max="20" width="12.57421875" style="153" customWidth="1"/>
    <col min="21"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t="s">
        <v>937</v>
      </c>
      <c r="E2" s="92"/>
      <c r="F2" s="130"/>
      <c r="G2" s="130"/>
      <c r="H2" s="130"/>
      <c r="I2" s="130"/>
      <c r="J2" s="93" t="str">
        <f>Version</f>
        <v>EIOPA-14-216-ST14_Templates-(20140709)</v>
      </c>
      <c r="K2" s="25" t="s">
        <v>141</v>
      </c>
    </row>
    <row r="3" ht="15.75" thickBot="1">
      <c r="K3" s="25" t="s">
        <v>141</v>
      </c>
    </row>
    <row r="4" spans="2:11" ht="15.75" thickBot="1">
      <c r="B4" s="77" t="s">
        <v>945</v>
      </c>
      <c r="C4" s="78"/>
      <c r="K4" s="25" t="s">
        <v>141</v>
      </c>
    </row>
    <row r="5" spans="2:11" ht="15">
      <c r="B5" s="495" t="str">
        <f>B11</f>
        <v>Impact of market scenario 2 on balance sheet</v>
      </c>
      <c r="C5" s="80" t="str">
        <f ca="1">HYPERLINK("#"&amp;CELL("address",A11),A11)</f>
        <v>I.1</v>
      </c>
      <c r="K5" s="25" t="s">
        <v>141</v>
      </c>
    </row>
    <row r="6" spans="2:11" ht="15">
      <c r="B6" s="499" t="s">
        <v>906</v>
      </c>
      <c r="C6" s="80" t="str">
        <f ca="1">HYPERLINK("#"&amp;CELL("address",A54),A54)</f>
        <v>I.2</v>
      </c>
      <c r="K6" s="25" t="s">
        <v>141</v>
      </c>
    </row>
    <row r="7" spans="2:11" ht="15">
      <c r="B7" s="535" t="s">
        <v>921</v>
      </c>
      <c r="C7" s="81" t="str">
        <f ca="1">HYPERLINK("#"&amp;CELL("address",A130),A130)</f>
        <v>I.3</v>
      </c>
      <c r="K7" s="25" t="s">
        <v>141</v>
      </c>
    </row>
    <row r="8" spans="3:11" ht="15">
      <c r="C8" s="59"/>
      <c r="K8" s="25" t="s">
        <v>141</v>
      </c>
    </row>
    <row r="9" spans="2:11" ht="15">
      <c r="B9" s="567" t="s">
        <v>903</v>
      </c>
      <c r="C9" s="613" t="s">
        <v>494</v>
      </c>
      <c r="K9" s="25" t="s">
        <v>141</v>
      </c>
    </row>
    <row r="10" ht="15" customHeight="1">
      <c r="K10" s="25" t="s">
        <v>141</v>
      </c>
    </row>
    <row r="11" spans="1:11" ht="19.5" thickBot="1">
      <c r="A11" s="161" t="s">
        <v>886</v>
      </c>
      <c r="B11" s="157" t="s">
        <v>936</v>
      </c>
      <c r="C11" s="158"/>
      <c r="K11" s="25" t="s">
        <v>141</v>
      </c>
    </row>
    <row r="12" spans="2:11" ht="30.75" thickBot="1">
      <c r="B12" s="154"/>
      <c r="C12" s="568" t="s">
        <v>902</v>
      </c>
      <c r="D12" s="569" t="s">
        <v>957</v>
      </c>
      <c r="E12" s="154"/>
      <c r="F12" s="831" t="s">
        <v>1022</v>
      </c>
      <c r="G12" s="419"/>
      <c r="H12" s="420"/>
      <c r="K12" s="25" t="s">
        <v>141</v>
      </c>
    </row>
    <row r="13" spans="2:11" ht="15">
      <c r="B13" s="570" t="s">
        <v>963</v>
      </c>
      <c r="C13" s="196">
        <f>SUM('BS'!C73)</f>
        <v>0</v>
      </c>
      <c r="D13" s="200">
        <f>SUM(D14:D15,D27:D29)</f>
        <v>0</v>
      </c>
      <c r="E13" s="154"/>
      <c r="F13" s="421"/>
      <c r="G13" s="422" t="s">
        <v>983</v>
      </c>
      <c r="H13" s="422" t="s">
        <v>984</v>
      </c>
      <c r="K13" s="25" t="s">
        <v>141</v>
      </c>
    </row>
    <row r="14" spans="2:11" ht="15">
      <c r="B14" s="571" t="s">
        <v>964</v>
      </c>
      <c r="C14" s="159">
        <f>SUM(C13)-SUM(C15,C27,C28,C29)</f>
        <v>0</v>
      </c>
      <c r="D14" s="197">
        <f>C14</f>
        <v>0</v>
      </c>
      <c r="E14" s="154"/>
      <c r="F14" s="414" t="s">
        <v>920</v>
      </c>
      <c r="G14" s="208">
        <f>SUM(C40)-SUM(C45)</f>
        <v>0</v>
      </c>
      <c r="H14" s="209" t="str">
        <f>IF(SUM($C$45),1+SUM(G14)/SUM($C$45),"-")</f>
        <v>-</v>
      </c>
      <c r="K14" s="25" t="s">
        <v>141</v>
      </c>
    </row>
    <row r="15" spans="2:11" ht="15">
      <c r="B15" s="572" t="s">
        <v>953</v>
      </c>
      <c r="C15" s="162">
        <f>SUM(C16,C19,C20,C25,C26)</f>
        <v>0</v>
      </c>
      <c r="D15" s="202">
        <f>SUM(D16,D19,D20,D25,D26)</f>
        <v>0</v>
      </c>
      <c r="E15" s="154"/>
      <c r="F15" s="416" t="s">
        <v>978</v>
      </c>
      <c r="G15" s="145">
        <f>SUM(C13)-SUM(C28,C29)-SUM(D13)+SUM(D28,D29)</f>
        <v>0</v>
      </c>
      <c r="H15" s="210" t="str">
        <f>IF(SUM($C$45),SUM(G15)/SUM($C$45),"-")</f>
        <v>-</v>
      </c>
      <c r="K15" s="25" t="s">
        <v>141</v>
      </c>
    </row>
    <row r="16" spans="2:11" ht="15">
      <c r="B16" s="573" t="s">
        <v>954</v>
      </c>
      <c r="C16" s="163">
        <f>SUM('BS+'!E137)</f>
        <v>0</v>
      </c>
      <c r="D16" s="201">
        <f>SUM(D17:D18)</f>
        <v>0</v>
      </c>
      <c r="E16" s="154"/>
      <c r="F16" s="416" t="s">
        <v>979</v>
      </c>
      <c r="G16" s="145">
        <f>SUM(D31:D36)-SUM(C31:C36)+SUM(C28)-SUM(D28)-IF(AND(C46&lt;&gt;"-",OR(D46&lt;&gt;"-",E46&lt;&gt;"-")),IF(D46&lt;&gt;"-",D46,E46)-SUM(C46),0)+SUM(D142)-SUM(C142)</f>
        <v>0</v>
      </c>
      <c r="H16" s="210" t="str">
        <f>IF(SUM($C$45),SUM(G16)/SUM($C$45),"-")</f>
        <v>-</v>
      </c>
      <c r="K16" s="25" t="s">
        <v>141</v>
      </c>
    </row>
    <row r="17" spans="2:11" ht="15">
      <c r="B17" s="574" t="s">
        <v>955</v>
      </c>
      <c r="C17" s="163" t="str">
        <f>'BS+'!E135</f>
        <v>-</v>
      </c>
      <c r="D17" s="355" t="s">
        <v>494</v>
      </c>
      <c r="E17" s="154"/>
      <c r="F17" s="416" t="s">
        <v>980</v>
      </c>
      <c r="G17" s="145">
        <f>SUM(D142)-SUM(C142)-SUM(C29,D30)+SUM(C30,D29)</f>
        <v>0</v>
      </c>
      <c r="H17" s="210" t="str">
        <f>IF(SUM($C$45),SUM(G17)/SUM($C$45),"-")</f>
        <v>-</v>
      </c>
      <c r="K17" s="25" t="s">
        <v>141</v>
      </c>
    </row>
    <row r="18" spans="2:11" ht="15">
      <c r="B18" s="574" t="s">
        <v>956</v>
      </c>
      <c r="C18" s="163" t="str">
        <f>'BS+'!E136</f>
        <v>-</v>
      </c>
      <c r="D18" s="355" t="s">
        <v>494</v>
      </c>
      <c r="E18" s="154"/>
      <c r="F18" s="416" t="s">
        <v>2041</v>
      </c>
      <c r="G18" s="145">
        <f>IF(AND(C45&lt;&gt;"-",OR(D45&lt;&gt;"-",E45&lt;&gt;"-")),IF(D45&lt;&gt;"-",D45,E45)-SUM(C45),0)+IF(AND(C46&lt;&gt;"-",OR(D46&lt;&gt;"-",E46&lt;&gt;"-")),IF(D46&lt;&gt;"-",D46,E46)-SUM(C46),0)</f>
        <v>0</v>
      </c>
      <c r="H18" s="210" t="str">
        <f>IF(SUM($C$45),SUM(H14,-H15,-H16,H17,-H19),"-")</f>
        <v>-</v>
      </c>
      <c r="K18" s="25" t="s">
        <v>141</v>
      </c>
    </row>
    <row r="19" spans="2:11" ht="15">
      <c r="B19" s="573" t="s">
        <v>12</v>
      </c>
      <c r="C19" s="163">
        <f>'BS'!C31</f>
        <v>0</v>
      </c>
      <c r="D19" s="355" t="s">
        <v>494</v>
      </c>
      <c r="E19" s="154"/>
      <c r="F19" s="417" t="s">
        <v>982</v>
      </c>
      <c r="G19" s="147">
        <f>G14-G15-G16+G17-G18</f>
        <v>0</v>
      </c>
      <c r="H19" s="211" t="str">
        <f>IF(SUM($C$45),1+SUM(G19)/SUM($C$45,G18),"-")</f>
        <v>-</v>
      </c>
      <c r="K19" s="25" t="s">
        <v>141</v>
      </c>
    </row>
    <row r="20" spans="2:11" ht="15">
      <c r="B20" s="573" t="s">
        <v>15</v>
      </c>
      <c r="C20" s="144">
        <f>'BS'!C34</f>
        <v>0</v>
      </c>
      <c r="D20" s="230">
        <f>SUM(D21:D24)</f>
        <v>0</v>
      </c>
      <c r="E20" s="154"/>
      <c r="K20" s="25" t="s">
        <v>141</v>
      </c>
    </row>
    <row r="21" spans="2:11" ht="15">
      <c r="B21" s="574" t="s">
        <v>16</v>
      </c>
      <c r="C21" s="163" t="str">
        <f>'BS'!C35</f>
        <v>-</v>
      </c>
      <c r="D21" s="355" t="s">
        <v>494</v>
      </c>
      <c r="E21" s="154"/>
      <c r="K21" s="25" t="s">
        <v>141</v>
      </c>
    </row>
    <row r="22" spans="2:11" ht="15">
      <c r="B22" s="574" t="s">
        <v>17</v>
      </c>
      <c r="C22" s="163" t="str">
        <f>'BS'!C36</f>
        <v>-</v>
      </c>
      <c r="D22" s="355" t="s">
        <v>494</v>
      </c>
      <c r="E22" s="154"/>
      <c r="K22" s="25" t="s">
        <v>141</v>
      </c>
    </row>
    <row r="23" spans="2:11" ht="15">
      <c r="B23" s="574" t="s">
        <v>18</v>
      </c>
      <c r="C23" s="163" t="str">
        <f>'BS'!C37</f>
        <v>-</v>
      </c>
      <c r="D23" s="355" t="s">
        <v>494</v>
      </c>
      <c r="E23" s="154"/>
      <c r="K23" s="25" t="s">
        <v>141</v>
      </c>
    </row>
    <row r="24" spans="2:11" ht="15">
      <c r="B24" s="574" t="s">
        <v>19</v>
      </c>
      <c r="C24" s="163" t="str">
        <f>'BS'!C38</f>
        <v>-</v>
      </c>
      <c r="D24" s="355" t="s">
        <v>494</v>
      </c>
      <c r="E24" s="154"/>
      <c r="K24" s="25" t="s">
        <v>141</v>
      </c>
    </row>
    <row r="25" spans="2:11" ht="15">
      <c r="B25" s="573" t="s">
        <v>2126</v>
      </c>
      <c r="C25" s="163">
        <f>'BS'!C39</f>
        <v>0</v>
      </c>
      <c r="D25" s="355" t="s">
        <v>494</v>
      </c>
      <c r="E25" s="154"/>
      <c r="K25" s="25" t="s">
        <v>141</v>
      </c>
    </row>
    <row r="26" spans="2:11" ht="15">
      <c r="B26" s="575" t="s">
        <v>30</v>
      </c>
      <c r="C26" s="164" t="str">
        <f>'BS'!C49</f>
        <v>-</v>
      </c>
      <c r="D26" s="282" t="s">
        <v>494</v>
      </c>
      <c r="E26" s="154"/>
      <c r="K26" s="25" t="s">
        <v>141</v>
      </c>
    </row>
    <row r="27" spans="2:11" ht="15">
      <c r="B27" s="576" t="s">
        <v>33</v>
      </c>
      <c r="C27" s="162" t="str">
        <f>'BS'!C52</f>
        <v>-</v>
      </c>
      <c r="D27" s="356" t="s">
        <v>494</v>
      </c>
      <c r="E27" s="154"/>
      <c r="K27" s="25" t="s">
        <v>141</v>
      </c>
    </row>
    <row r="28" spans="2:11" ht="15">
      <c r="B28" s="576" t="s">
        <v>961</v>
      </c>
      <c r="C28" s="163">
        <f>'BS'!C57</f>
        <v>0</v>
      </c>
      <c r="D28" s="355" t="s">
        <v>494</v>
      </c>
      <c r="E28" s="154"/>
      <c r="K28" s="25" t="s">
        <v>141</v>
      </c>
    </row>
    <row r="29" spans="2:11" ht="15.75" thickBot="1">
      <c r="B29" s="577" t="s">
        <v>6</v>
      </c>
      <c r="C29" s="198" t="str">
        <f>'BS'!C25</f>
        <v>-</v>
      </c>
      <c r="D29" s="357" t="s">
        <v>494</v>
      </c>
      <c r="E29" s="154"/>
      <c r="K29" s="25" t="s">
        <v>141</v>
      </c>
    </row>
    <row r="30" spans="2:11" ht="15">
      <c r="B30" s="578" t="s">
        <v>962</v>
      </c>
      <c r="C30" s="199" t="str">
        <f>'BS'!C103</f>
        <v>-</v>
      </c>
      <c r="D30" s="358" t="s">
        <v>494</v>
      </c>
      <c r="E30" s="154"/>
      <c r="K30" s="25" t="s">
        <v>141</v>
      </c>
    </row>
    <row r="31" spans="2:11" ht="15">
      <c r="B31" s="572" t="s">
        <v>57</v>
      </c>
      <c r="C31" s="162">
        <f>'BS'!C77</f>
        <v>0</v>
      </c>
      <c r="D31" s="356" t="s">
        <v>494</v>
      </c>
      <c r="E31" s="154"/>
      <c r="K31" s="25" t="s">
        <v>141</v>
      </c>
    </row>
    <row r="32" spans="2:11" ht="15">
      <c r="B32" s="576" t="s">
        <v>958</v>
      </c>
      <c r="C32" s="163">
        <f>'BS'!C81+'BS'!C86</f>
        <v>0</v>
      </c>
      <c r="D32" s="355" t="s">
        <v>494</v>
      </c>
      <c r="E32" s="154"/>
      <c r="K32" s="25" t="s">
        <v>141</v>
      </c>
    </row>
    <row r="33" spans="2:11" ht="15">
      <c r="B33" s="576" t="s">
        <v>959</v>
      </c>
      <c r="C33" s="163" t="str">
        <f>'BS+'!$E$19</f>
        <v>-</v>
      </c>
      <c r="D33" s="355" t="s">
        <v>494</v>
      </c>
      <c r="E33" s="154"/>
      <c r="K33" s="25" t="s">
        <v>141</v>
      </c>
    </row>
    <row r="34" spans="2:11" ht="15">
      <c r="B34" s="576" t="s">
        <v>960</v>
      </c>
      <c r="C34" s="163">
        <f>'BS+'!$F$19</f>
        <v>0</v>
      </c>
      <c r="D34" s="355" t="s">
        <v>494</v>
      </c>
      <c r="E34" s="154"/>
      <c r="K34" s="25" t="s">
        <v>141</v>
      </c>
    </row>
    <row r="35" spans="2:11" ht="15">
      <c r="B35" s="579" t="s">
        <v>65</v>
      </c>
      <c r="C35" s="164">
        <f>'BS'!C94</f>
        <v>0</v>
      </c>
      <c r="D35" s="282" t="s">
        <v>494</v>
      </c>
      <c r="E35" s="154"/>
      <c r="K35" s="25" t="s">
        <v>141</v>
      </c>
    </row>
    <row r="36" spans="2:11" s="339" customFormat="1" ht="15">
      <c r="B36" s="579" t="s">
        <v>30</v>
      </c>
      <c r="C36" s="164" t="str">
        <f>'BS'!C104</f>
        <v>-</v>
      </c>
      <c r="D36" s="282" t="s">
        <v>494</v>
      </c>
      <c r="K36" s="25" t="s">
        <v>141</v>
      </c>
    </row>
    <row r="37" spans="2:11" ht="15">
      <c r="B37" s="580" t="s">
        <v>965</v>
      </c>
      <c r="C37" s="159">
        <f>SUM(C38)-SUM(C30:C35)-SUM(C36)</f>
        <v>0</v>
      </c>
      <c r="D37" s="197">
        <f>C37</f>
        <v>0</v>
      </c>
      <c r="E37" s="154"/>
      <c r="K37" s="25" t="s">
        <v>141</v>
      </c>
    </row>
    <row r="38" spans="2:11" ht="15.75" thickBot="1">
      <c r="B38" s="581" t="s">
        <v>81</v>
      </c>
      <c r="C38" s="198">
        <f>'BS'!C114</f>
        <v>0</v>
      </c>
      <c r="D38" s="206">
        <f>SUM(D30:D37)</f>
        <v>0</v>
      </c>
      <c r="E38" s="154"/>
      <c r="K38" s="25" t="s">
        <v>141</v>
      </c>
    </row>
    <row r="39" spans="2:11" ht="15">
      <c r="B39" s="582" t="s">
        <v>82</v>
      </c>
      <c r="C39" s="159">
        <f>SUM(C13)-SUM(C38)</f>
        <v>0</v>
      </c>
      <c r="D39" s="150">
        <f>SUM(D13)-SUM(D38)</f>
        <v>0</v>
      </c>
      <c r="E39" s="154"/>
      <c r="K39" s="25" t="s">
        <v>141</v>
      </c>
    </row>
    <row r="40" spans="2:11" ht="15">
      <c r="B40" s="582" t="s">
        <v>966</v>
      </c>
      <c r="C40" s="159">
        <f>SUM('BS'!$C$175)</f>
        <v>0</v>
      </c>
      <c r="D40" s="150">
        <f>SUM(C40,D39)-SUM(C39)</f>
        <v>0</v>
      </c>
      <c r="E40" s="154"/>
      <c r="K40" s="25" t="s">
        <v>141</v>
      </c>
    </row>
    <row r="41" spans="2:11" ht="15">
      <c r="B41" s="582" t="s">
        <v>967</v>
      </c>
      <c r="C41" s="159">
        <f>SUM('BS'!$C$176)</f>
        <v>0</v>
      </c>
      <c r="D41" s="150">
        <f>SUM(C41)</f>
        <v>0</v>
      </c>
      <c r="E41" s="154"/>
      <c r="K41" s="25" t="s">
        <v>141</v>
      </c>
    </row>
    <row r="42" spans="2:11" ht="15">
      <c r="B42" s="154"/>
      <c r="C42" s="154"/>
      <c r="D42" s="154"/>
      <c r="E42" s="154"/>
      <c r="K42" s="25" t="s">
        <v>141</v>
      </c>
    </row>
    <row r="43" spans="4:11" s="339" customFormat="1" ht="15">
      <c r="D43" s="706" t="s">
        <v>1897</v>
      </c>
      <c r="E43" s="707"/>
      <c r="K43" s="25" t="s">
        <v>141</v>
      </c>
    </row>
    <row r="44" spans="2:11" s="339" customFormat="1" ht="45">
      <c r="B44" s="708" t="s">
        <v>1121</v>
      </c>
      <c r="C44" s="568" t="s">
        <v>902</v>
      </c>
      <c r="D44" s="485" t="s">
        <v>1122</v>
      </c>
      <c r="E44" s="485" t="s">
        <v>1123</v>
      </c>
      <c r="K44" s="25" t="s">
        <v>141</v>
      </c>
    </row>
    <row r="45" spans="2:11" s="339" customFormat="1" ht="15">
      <c r="B45" s="583" t="s">
        <v>139</v>
      </c>
      <c r="C45" s="150">
        <f>SUM('BS'!$C$228)</f>
        <v>0</v>
      </c>
      <c r="D45" s="272" t="s">
        <v>494</v>
      </c>
      <c r="E45" s="272" t="s">
        <v>494</v>
      </c>
      <c r="K45" s="25" t="s">
        <v>141</v>
      </c>
    </row>
    <row r="46" spans="2:11" s="339" customFormat="1" ht="15">
      <c r="B46" s="584" t="s">
        <v>2040</v>
      </c>
      <c r="C46" s="150">
        <f>SUM('BS'!$C$80,'BS'!$C$84,'BS'!$C$89,'BS'!$C$93,'BS'!$C$97)</f>
        <v>0</v>
      </c>
      <c r="D46" s="272" t="s">
        <v>494</v>
      </c>
      <c r="E46" s="272" t="s">
        <v>494</v>
      </c>
      <c r="K46" s="25"/>
    </row>
    <row r="47" s="154" customFormat="1" ht="15">
      <c r="K47" s="25" t="s">
        <v>141</v>
      </c>
    </row>
    <row r="48" spans="2:11" s="154" customFormat="1" ht="15">
      <c r="B48" s="423" t="s">
        <v>1080</v>
      </c>
      <c r="C48" s="424"/>
      <c r="D48" s="425"/>
      <c r="K48" s="25" t="s">
        <v>141</v>
      </c>
    </row>
    <row r="49" spans="2:11" s="154" customFormat="1" ht="30">
      <c r="B49" s="583" t="s">
        <v>1079</v>
      </c>
      <c r="C49" s="268"/>
      <c r="D49" s="272" t="s">
        <v>494</v>
      </c>
      <c r="K49" s="25" t="s">
        <v>141</v>
      </c>
    </row>
    <row r="50" s="154" customFormat="1" ht="15">
      <c r="K50" s="25" t="s">
        <v>141</v>
      </c>
    </row>
    <row r="51" spans="2:11" s="154" customFormat="1" ht="15">
      <c r="B51" s="518" t="s">
        <v>163</v>
      </c>
      <c r="C51" s="159">
        <f>SUM('BS'!$C$234)</f>
        <v>0</v>
      </c>
      <c r="D51" s="272" t="s">
        <v>494</v>
      </c>
      <c r="K51" s="25" t="s">
        <v>141</v>
      </c>
    </row>
    <row r="52" spans="2:11" s="154" customFormat="1" ht="15">
      <c r="B52" s="519" t="s">
        <v>164</v>
      </c>
      <c r="C52" s="159">
        <f>SUM('BS'!$C$235)</f>
        <v>0</v>
      </c>
      <c r="D52" s="272" t="s">
        <v>494</v>
      </c>
      <c r="K52" s="25" t="s">
        <v>141</v>
      </c>
    </row>
    <row r="53" ht="15">
      <c r="K53" s="25" t="s">
        <v>141</v>
      </c>
    </row>
    <row r="54" spans="1:11" ht="15">
      <c r="A54" s="153" t="s">
        <v>887</v>
      </c>
      <c r="B54" s="914" t="s">
        <v>909</v>
      </c>
      <c r="K54" s="25" t="s">
        <v>141</v>
      </c>
    </row>
    <row r="55" spans="2:11" ht="15">
      <c r="B55" s="915"/>
      <c r="K55" s="25" t="s">
        <v>141</v>
      </c>
    </row>
    <row r="56" ht="15">
      <c r="K56" s="25" t="s">
        <v>141</v>
      </c>
    </row>
    <row r="57" spans="1:11" ht="15">
      <c r="A57" s="898" t="s">
        <v>837</v>
      </c>
      <c r="B57" s="883" t="s">
        <v>838</v>
      </c>
      <c r="C57" s="876" t="s">
        <v>839</v>
      </c>
      <c r="D57" s="877"/>
      <c r="E57" s="878" t="s">
        <v>840</v>
      </c>
      <c r="F57" s="879"/>
      <c r="G57" s="154"/>
      <c r="H57" s="154"/>
      <c r="I57" s="154"/>
      <c r="J57" s="154"/>
      <c r="K57" s="25" t="s">
        <v>141</v>
      </c>
    </row>
    <row r="58" spans="1:11" ht="15" customHeight="1">
      <c r="A58" s="898"/>
      <c r="B58" s="894"/>
      <c r="C58" s="867" t="s">
        <v>841</v>
      </c>
      <c r="D58" s="867" t="s">
        <v>842</v>
      </c>
      <c r="E58" s="885" t="s">
        <v>843</v>
      </c>
      <c r="F58" s="885" t="s">
        <v>844</v>
      </c>
      <c r="G58" s="154"/>
      <c r="H58" s="154"/>
      <c r="I58" s="154"/>
      <c r="J58" s="154"/>
      <c r="K58" s="25" t="s">
        <v>141</v>
      </c>
    </row>
    <row r="59" spans="1:11" ht="15">
      <c r="A59" s="898"/>
      <c r="B59" s="884"/>
      <c r="C59" s="868"/>
      <c r="D59" s="868"/>
      <c r="E59" s="886"/>
      <c r="F59" s="886"/>
      <c r="G59" s="154"/>
      <c r="H59" s="154"/>
      <c r="I59" s="154"/>
      <c r="J59" s="154"/>
      <c r="K59" s="25" t="s">
        <v>141</v>
      </c>
    </row>
    <row r="60" spans="1:11" ht="15" customHeight="1">
      <c r="A60" s="895" t="s">
        <v>845</v>
      </c>
      <c r="B60" s="536" t="s">
        <v>537</v>
      </c>
      <c r="C60" s="537" t="s">
        <v>542</v>
      </c>
      <c r="D60" s="537" t="s">
        <v>542</v>
      </c>
      <c r="E60" s="276" t="s">
        <v>494</v>
      </c>
      <c r="F60" s="276" t="s">
        <v>494</v>
      </c>
      <c r="G60" s="154"/>
      <c r="H60" s="154"/>
      <c r="I60" s="154"/>
      <c r="J60" s="154"/>
      <c r="K60" s="25" t="s">
        <v>141</v>
      </c>
    </row>
    <row r="61" spans="1:11" ht="15">
      <c r="A61" s="874"/>
      <c r="B61" s="538" t="s">
        <v>549</v>
      </c>
      <c r="C61" s="537" t="s">
        <v>542</v>
      </c>
      <c r="D61" s="537" t="s">
        <v>542</v>
      </c>
      <c r="E61" s="276" t="s">
        <v>494</v>
      </c>
      <c r="F61" s="276" t="s">
        <v>494</v>
      </c>
      <c r="G61" s="154"/>
      <c r="H61" s="154"/>
      <c r="I61" s="154"/>
      <c r="J61" s="154"/>
      <c r="K61" s="25" t="s">
        <v>141</v>
      </c>
    </row>
    <row r="62" spans="1:11" ht="15">
      <c r="A62" s="874"/>
      <c r="B62" s="538" t="s">
        <v>554</v>
      </c>
      <c r="C62" s="537" t="s">
        <v>556</v>
      </c>
      <c r="D62" s="537" t="s">
        <v>556</v>
      </c>
      <c r="E62" s="276" t="s">
        <v>494</v>
      </c>
      <c r="F62" s="276" t="s">
        <v>494</v>
      </c>
      <c r="G62" s="154"/>
      <c r="H62" s="154"/>
      <c r="I62" s="154"/>
      <c r="J62" s="154"/>
      <c r="K62" s="25" t="s">
        <v>141</v>
      </c>
    </row>
    <row r="63" spans="1:11" ht="15">
      <c r="A63" s="874"/>
      <c r="B63" s="538" t="s">
        <v>690</v>
      </c>
      <c r="C63" s="537" t="s">
        <v>688</v>
      </c>
      <c r="D63" s="537" t="s">
        <v>688</v>
      </c>
      <c r="E63" s="276" t="s">
        <v>494</v>
      </c>
      <c r="F63" s="276" t="s">
        <v>494</v>
      </c>
      <c r="G63" s="154"/>
      <c r="H63" s="154"/>
      <c r="I63" s="154"/>
      <c r="J63" s="154"/>
      <c r="K63" s="25" t="s">
        <v>141</v>
      </c>
    </row>
    <row r="64" spans="1:11" ht="15">
      <c r="A64" s="874"/>
      <c r="B64" s="538" t="s">
        <v>562</v>
      </c>
      <c r="C64" s="537" t="s">
        <v>542</v>
      </c>
      <c r="D64" s="537" t="s">
        <v>577</v>
      </c>
      <c r="E64" s="276" t="s">
        <v>494</v>
      </c>
      <c r="F64" s="276" t="s">
        <v>494</v>
      </c>
      <c r="G64" s="154"/>
      <c r="H64" s="154"/>
      <c r="I64" s="154"/>
      <c r="J64" s="154"/>
      <c r="K64" s="25" t="s">
        <v>141</v>
      </c>
    </row>
    <row r="65" spans="1:11" ht="15">
      <c r="A65" s="874"/>
      <c r="B65" s="538" t="s">
        <v>567</v>
      </c>
      <c r="C65" s="537" t="s">
        <v>569</v>
      </c>
      <c r="D65" s="537" t="s">
        <v>569</v>
      </c>
      <c r="E65" s="276" t="s">
        <v>494</v>
      </c>
      <c r="F65" s="276" t="s">
        <v>494</v>
      </c>
      <c r="G65" s="154"/>
      <c r="H65" s="154"/>
      <c r="I65" s="154"/>
      <c r="J65" s="154"/>
      <c r="K65" s="25" t="s">
        <v>141</v>
      </c>
    </row>
    <row r="66" spans="1:11" ht="15">
      <c r="A66" s="874"/>
      <c r="B66" s="538" t="s">
        <v>575</v>
      </c>
      <c r="C66" s="537" t="s">
        <v>577</v>
      </c>
      <c r="D66" s="537" t="s">
        <v>577</v>
      </c>
      <c r="E66" s="276" t="s">
        <v>494</v>
      </c>
      <c r="F66" s="276" t="s">
        <v>494</v>
      </c>
      <c r="G66" s="154"/>
      <c r="H66" s="154"/>
      <c r="I66" s="154"/>
      <c r="J66" s="154"/>
      <c r="K66" s="25" t="s">
        <v>141</v>
      </c>
    </row>
    <row r="67" spans="1:11" ht="15">
      <c r="A67" s="874"/>
      <c r="B67" s="538" t="s">
        <v>583</v>
      </c>
      <c r="C67" s="537" t="s">
        <v>542</v>
      </c>
      <c r="D67" s="537" t="s">
        <v>542</v>
      </c>
      <c r="E67" s="276" t="s">
        <v>494</v>
      </c>
      <c r="F67" s="276" t="s">
        <v>494</v>
      </c>
      <c r="G67" s="154"/>
      <c r="H67" s="154"/>
      <c r="I67" s="154"/>
      <c r="J67" s="154"/>
      <c r="K67" s="25" t="s">
        <v>141</v>
      </c>
    </row>
    <row r="68" spans="1:11" ht="15">
      <c r="A68" s="874"/>
      <c r="B68" s="538" t="s">
        <v>586</v>
      </c>
      <c r="C68" s="537" t="s">
        <v>542</v>
      </c>
      <c r="D68" s="537" t="s">
        <v>542</v>
      </c>
      <c r="E68" s="276" t="s">
        <v>494</v>
      </c>
      <c r="F68" s="276" t="s">
        <v>494</v>
      </c>
      <c r="G68" s="154"/>
      <c r="H68" s="154"/>
      <c r="I68" s="154"/>
      <c r="J68" s="154"/>
      <c r="K68" s="25" t="s">
        <v>141</v>
      </c>
    </row>
    <row r="69" spans="1:11" ht="15">
      <c r="A69" s="874"/>
      <c r="B69" s="538" t="s">
        <v>591</v>
      </c>
      <c r="C69" s="537" t="s">
        <v>542</v>
      </c>
      <c r="D69" s="537" t="s">
        <v>542</v>
      </c>
      <c r="E69" s="276" t="s">
        <v>494</v>
      </c>
      <c r="F69" s="276" t="s">
        <v>494</v>
      </c>
      <c r="G69" s="154"/>
      <c r="H69" s="154"/>
      <c r="I69" s="154"/>
      <c r="J69" s="154"/>
      <c r="K69" s="25" t="s">
        <v>141</v>
      </c>
    </row>
    <row r="70" spans="1:11" ht="15">
      <c r="A70" s="874"/>
      <c r="B70" s="538" t="s">
        <v>596</v>
      </c>
      <c r="C70" s="537" t="s">
        <v>542</v>
      </c>
      <c r="D70" s="537" t="s">
        <v>542</v>
      </c>
      <c r="E70" s="276" t="s">
        <v>494</v>
      </c>
      <c r="F70" s="276" t="s">
        <v>494</v>
      </c>
      <c r="G70" s="154"/>
      <c r="H70" s="154"/>
      <c r="I70" s="154"/>
      <c r="J70" s="154"/>
      <c r="K70" s="25" t="s">
        <v>141</v>
      </c>
    </row>
    <row r="71" spans="1:11" ht="15">
      <c r="A71" s="874"/>
      <c r="B71" s="538" t="s">
        <v>601</v>
      </c>
      <c r="C71" s="537" t="s">
        <v>542</v>
      </c>
      <c r="D71" s="537" t="s">
        <v>542</v>
      </c>
      <c r="E71" s="276" t="s">
        <v>494</v>
      </c>
      <c r="F71" s="276" t="s">
        <v>494</v>
      </c>
      <c r="G71" s="154"/>
      <c r="H71" s="154"/>
      <c r="I71" s="154"/>
      <c r="J71" s="154"/>
      <c r="K71" s="25" t="s">
        <v>141</v>
      </c>
    </row>
    <row r="72" spans="1:11" ht="15">
      <c r="A72" s="874"/>
      <c r="B72" s="538" t="s">
        <v>606</v>
      </c>
      <c r="C72" s="537" t="s">
        <v>608</v>
      </c>
      <c r="D72" s="537" t="s">
        <v>608</v>
      </c>
      <c r="E72" s="276" t="s">
        <v>494</v>
      </c>
      <c r="F72" s="276" t="s">
        <v>494</v>
      </c>
      <c r="G72" s="154"/>
      <c r="H72" s="154"/>
      <c r="I72" s="154"/>
      <c r="J72" s="154"/>
      <c r="K72" s="25" t="s">
        <v>141</v>
      </c>
    </row>
    <row r="73" spans="1:11" ht="15">
      <c r="A73" s="874"/>
      <c r="B73" s="538" t="s">
        <v>613</v>
      </c>
      <c r="C73" s="537" t="s">
        <v>615</v>
      </c>
      <c r="D73" s="537" t="s">
        <v>615</v>
      </c>
      <c r="E73" s="276" t="s">
        <v>494</v>
      </c>
      <c r="F73" s="276" t="s">
        <v>494</v>
      </c>
      <c r="G73" s="154"/>
      <c r="H73" s="154"/>
      <c r="I73" s="154"/>
      <c r="J73" s="154"/>
      <c r="K73" s="25" t="s">
        <v>141</v>
      </c>
    </row>
    <row r="74" spans="1:11" ht="15">
      <c r="A74" s="874"/>
      <c r="B74" s="538" t="s">
        <v>620</v>
      </c>
      <c r="C74" s="537" t="s">
        <v>542</v>
      </c>
      <c r="D74" s="537" t="s">
        <v>542</v>
      </c>
      <c r="E74" s="276" t="s">
        <v>494</v>
      </c>
      <c r="F74" s="276" t="s">
        <v>494</v>
      </c>
      <c r="G74" s="154"/>
      <c r="H74" s="154"/>
      <c r="I74" s="154"/>
      <c r="J74" s="154"/>
      <c r="K74" s="25" t="s">
        <v>141</v>
      </c>
    </row>
    <row r="75" spans="1:11" ht="15">
      <c r="A75" s="874"/>
      <c r="B75" s="538" t="s">
        <v>625</v>
      </c>
      <c r="C75" s="537" t="s">
        <v>542</v>
      </c>
      <c r="D75" s="537" t="s">
        <v>542</v>
      </c>
      <c r="E75" s="276" t="s">
        <v>494</v>
      </c>
      <c r="F75" s="276" t="s">
        <v>494</v>
      </c>
      <c r="G75" s="154"/>
      <c r="H75" s="154"/>
      <c r="I75" s="154"/>
      <c r="J75" s="154"/>
      <c r="K75" s="25" t="s">
        <v>141</v>
      </c>
    </row>
    <row r="76" spans="1:11" ht="15">
      <c r="A76" s="874"/>
      <c r="B76" s="538" t="s">
        <v>630</v>
      </c>
      <c r="C76" s="537" t="s">
        <v>632</v>
      </c>
      <c r="D76" s="537" t="s">
        <v>632</v>
      </c>
      <c r="E76" s="276" t="s">
        <v>494</v>
      </c>
      <c r="F76" s="276" t="s">
        <v>494</v>
      </c>
      <c r="G76" s="154"/>
      <c r="H76" s="154"/>
      <c r="I76" s="154"/>
      <c r="J76" s="154"/>
      <c r="K76" s="25" t="s">
        <v>141</v>
      </c>
    </row>
    <row r="77" spans="1:11" ht="15">
      <c r="A77" s="874"/>
      <c r="B77" s="538" t="s">
        <v>619</v>
      </c>
      <c r="C77" s="537" t="s">
        <v>617</v>
      </c>
      <c r="D77" s="537" t="s">
        <v>617</v>
      </c>
      <c r="E77" s="276" t="s">
        <v>494</v>
      </c>
      <c r="F77" s="276" t="s">
        <v>494</v>
      </c>
      <c r="G77" s="154"/>
      <c r="H77" s="154"/>
      <c r="I77" s="154"/>
      <c r="J77" s="154"/>
      <c r="K77" s="25" t="s">
        <v>141</v>
      </c>
    </row>
    <row r="78" spans="1:11" ht="15">
      <c r="A78" s="874"/>
      <c r="B78" s="538" t="s">
        <v>641</v>
      </c>
      <c r="C78" s="537" t="s">
        <v>643</v>
      </c>
      <c r="D78" s="537" t="s">
        <v>643</v>
      </c>
      <c r="E78" s="276" t="s">
        <v>494</v>
      </c>
      <c r="F78" s="276" t="s">
        <v>494</v>
      </c>
      <c r="G78" s="154"/>
      <c r="H78" s="154"/>
      <c r="I78" s="154"/>
      <c r="J78" s="154"/>
      <c r="K78" s="25" t="s">
        <v>141</v>
      </c>
    </row>
    <row r="79" spans="1:11" ht="15">
      <c r="A79" s="874"/>
      <c r="B79" s="538" t="s">
        <v>645</v>
      </c>
      <c r="C79" s="537" t="s">
        <v>542</v>
      </c>
      <c r="D79" s="537" t="s">
        <v>542</v>
      </c>
      <c r="E79" s="276" t="s">
        <v>494</v>
      </c>
      <c r="F79" s="276" t="s">
        <v>494</v>
      </c>
      <c r="G79" s="154"/>
      <c r="H79" s="154"/>
      <c r="I79" s="154"/>
      <c r="J79" s="154"/>
      <c r="K79" s="25" t="s">
        <v>141</v>
      </c>
    </row>
    <row r="80" spans="1:11" ht="15">
      <c r="A80" s="874"/>
      <c r="B80" s="538" t="s">
        <v>647</v>
      </c>
      <c r="C80" s="537" t="s">
        <v>542</v>
      </c>
      <c r="D80" s="537" t="s">
        <v>542</v>
      </c>
      <c r="E80" s="276" t="s">
        <v>494</v>
      </c>
      <c r="F80" s="276" t="s">
        <v>494</v>
      </c>
      <c r="G80" s="154"/>
      <c r="H80" s="154"/>
      <c r="I80" s="154"/>
      <c r="J80" s="154"/>
      <c r="K80" s="25" t="s">
        <v>141</v>
      </c>
    </row>
    <row r="81" spans="1:11" ht="15">
      <c r="A81" s="874"/>
      <c r="B81" s="538" t="s">
        <v>652</v>
      </c>
      <c r="C81" s="537" t="s">
        <v>542</v>
      </c>
      <c r="D81" s="537" t="s">
        <v>542</v>
      </c>
      <c r="E81" s="276" t="s">
        <v>494</v>
      </c>
      <c r="F81" s="276" t="s">
        <v>494</v>
      </c>
      <c r="G81" s="154"/>
      <c r="H81" s="154"/>
      <c r="I81" s="154"/>
      <c r="J81" s="154"/>
      <c r="K81" s="25" t="s">
        <v>141</v>
      </c>
    </row>
    <row r="82" spans="1:11" ht="15">
      <c r="A82" s="874"/>
      <c r="B82" s="538" t="s">
        <v>657</v>
      </c>
      <c r="C82" s="537" t="s">
        <v>659</v>
      </c>
      <c r="D82" s="537" t="s">
        <v>659</v>
      </c>
      <c r="E82" s="276" t="s">
        <v>494</v>
      </c>
      <c r="F82" s="276" t="s">
        <v>494</v>
      </c>
      <c r="G82" s="154"/>
      <c r="H82" s="154"/>
      <c r="I82" s="154"/>
      <c r="J82" s="154"/>
      <c r="K82" s="25" t="s">
        <v>141</v>
      </c>
    </row>
    <row r="83" spans="1:11" ht="15">
      <c r="A83" s="874"/>
      <c r="B83" s="538" t="s">
        <v>664</v>
      </c>
      <c r="C83" s="537" t="s">
        <v>666</v>
      </c>
      <c r="D83" s="537" t="s">
        <v>666</v>
      </c>
      <c r="E83" s="276" t="s">
        <v>494</v>
      </c>
      <c r="F83" s="276" t="s">
        <v>494</v>
      </c>
      <c r="G83" s="154"/>
      <c r="H83" s="154"/>
      <c r="I83" s="154"/>
      <c r="J83" s="154"/>
      <c r="K83" s="25" t="s">
        <v>141</v>
      </c>
    </row>
    <row r="84" spans="1:11" ht="15">
      <c r="A84" s="874"/>
      <c r="B84" s="538" t="s">
        <v>669</v>
      </c>
      <c r="C84" s="537" t="s">
        <v>542</v>
      </c>
      <c r="D84" s="537" t="s">
        <v>542</v>
      </c>
      <c r="E84" s="276" t="s">
        <v>494</v>
      </c>
      <c r="F84" s="276" t="s">
        <v>494</v>
      </c>
      <c r="G84" s="154"/>
      <c r="H84" s="154"/>
      <c r="I84" s="154"/>
      <c r="J84" s="154"/>
      <c r="K84" s="25" t="s">
        <v>141</v>
      </c>
    </row>
    <row r="85" spans="1:11" ht="15">
      <c r="A85" s="874"/>
      <c r="B85" s="538" t="s">
        <v>674</v>
      </c>
      <c r="C85" s="537" t="s">
        <v>676</v>
      </c>
      <c r="D85" s="537" t="s">
        <v>676</v>
      </c>
      <c r="E85" s="276" t="s">
        <v>494</v>
      </c>
      <c r="F85" s="276" t="s">
        <v>494</v>
      </c>
      <c r="G85" s="154"/>
      <c r="H85" s="154"/>
      <c r="I85" s="154"/>
      <c r="J85" s="154"/>
      <c r="K85" s="25" t="s">
        <v>141</v>
      </c>
    </row>
    <row r="86" spans="1:11" ht="15">
      <c r="A86" s="874"/>
      <c r="B86" s="538" t="s">
        <v>681</v>
      </c>
      <c r="C86" s="537" t="s">
        <v>542</v>
      </c>
      <c r="D86" s="537" t="s">
        <v>542</v>
      </c>
      <c r="E86" s="276" t="s">
        <v>494</v>
      </c>
      <c r="F86" s="276" t="s">
        <v>494</v>
      </c>
      <c r="G86" s="154"/>
      <c r="H86" s="154"/>
      <c r="I86" s="154"/>
      <c r="J86" s="154"/>
      <c r="K86" s="25" t="s">
        <v>141</v>
      </c>
    </row>
    <row r="87" spans="1:11" ht="15">
      <c r="A87" s="874"/>
      <c r="B87" s="538" t="s">
        <v>686</v>
      </c>
      <c r="C87" s="537" t="s">
        <v>542</v>
      </c>
      <c r="D87" s="537" t="s">
        <v>542</v>
      </c>
      <c r="E87" s="276" t="s">
        <v>494</v>
      </c>
      <c r="F87" s="276" t="s">
        <v>494</v>
      </c>
      <c r="G87" s="154"/>
      <c r="H87" s="154"/>
      <c r="I87" s="154"/>
      <c r="J87" s="154"/>
      <c r="K87" s="25" t="s">
        <v>141</v>
      </c>
    </row>
    <row r="88" spans="1:11" ht="15">
      <c r="A88" s="874"/>
      <c r="B88" s="538" t="s">
        <v>691</v>
      </c>
      <c r="C88" s="537" t="s">
        <v>542</v>
      </c>
      <c r="D88" s="537" t="s">
        <v>542</v>
      </c>
      <c r="E88" s="276" t="s">
        <v>494</v>
      </c>
      <c r="F88" s="276" t="s">
        <v>494</v>
      </c>
      <c r="G88" s="154"/>
      <c r="H88" s="154"/>
      <c r="I88" s="154"/>
      <c r="J88" s="154"/>
      <c r="K88" s="25" t="s">
        <v>141</v>
      </c>
    </row>
    <row r="89" spans="1:11" ht="15">
      <c r="A89" s="874"/>
      <c r="B89" s="538" t="s">
        <v>693</v>
      </c>
      <c r="C89" s="537" t="s">
        <v>695</v>
      </c>
      <c r="D89" s="537" t="s">
        <v>695</v>
      </c>
      <c r="E89" s="276" t="s">
        <v>494</v>
      </c>
      <c r="F89" s="276" t="s">
        <v>494</v>
      </c>
      <c r="G89" s="154"/>
      <c r="H89" s="154"/>
      <c r="I89" s="154"/>
      <c r="J89" s="154"/>
      <c r="K89" s="25" t="s">
        <v>141</v>
      </c>
    </row>
    <row r="90" spans="1:11" ht="15">
      <c r="A90" s="875"/>
      <c r="B90" s="538" t="s">
        <v>680</v>
      </c>
      <c r="C90" s="537" t="s">
        <v>678</v>
      </c>
      <c r="D90" s="537" t="s">
        <v>678</v>
      </c>
      <c r="E90" s="276" t="s">
        <v>494</v>
      </c>
      <c r="F90" s="276" t="s">
        <v>494</v>
      </c>
      <c r="G90" s="154"/>
      <c r="H90" s="154"/>
      <c r="I90" s="154"/>
      <c r="J90" s="154"/>
      <c r="K90" s="25" t="s">
        <v>141</v>
      </c>
    </row>
    <row r="91" spans="1:11" ht="15" customHeight="1">
      <c r="A91" s="895" t="s">
        <v>846</v>
      </c>
      <c r="B91" s="162" t="str">
        <f>'BS+'!C63</f>
        <v>-</v>
      </c>
      <c r="C91" s="162" t="str">
        <f>'BS+'!D63</f>
        <v>-</v>
      </c>
      <c r="D91" s="146" t="str">
        <f>'BS+'!E63</f>
        <v>-</v>
      </c>
      <c r="E91" s="270" t="s">
        <v>494</v>
      </c>
      <c r="F91" s="270" t="s">
        <v>494</v>
      </c>
      <c r="G91" s="154"/>
      <c r="H91" s="154"/>
      <c r="I91" s="154"/>
      <c r="J91" s="154"/>
      <c r="K91" s="25" t="s">
        <v>141</v>
      </c>
    </row>
    <row r="92" spans="1:11" ht="15">
      <c r="A92" s="896"/>
      <c r="B92" s="163" t="str">
        <f>'BS+'!C64</f>
        <v>-</v>
      </c>
      <c r="C92" s="163" t="str">
        <f>'BS+'!D64</f>
        <v>-</v>
      </c>
      <c r="D92" s="144" t="str">
        <f>'BS+'!E64</f>
        <v>-</v>
      </c>
      <c r="E92" s="276" t="s">
        <v>494</v>
      </c>
      <c r="F92" s="276" t="s">
        <v>494</v>
      </c>
      <c r="G92" s="154"/>
      <c r="H92" s="154"/>
      <c r="I92" s="154"/>
      <c r="J92" s="154"/>
      <c r="K92" s="25" t="s">
        <v>141</v>
      </c>
    </row>
    <row r="93" spans="1:11" ht="15">
      <c r="A93" s="896"/>
      <c r="B93" s="163" t="str">
        <f>'BS+'!C65</f>
        <v>-</v>
      </c>
      <c r="C93" s="163" t="str">
        <f>'BS+'!D65</f>
        <v>-</v>
      </c>
      <c r="D93" s="144" t="str">
        <f>'BS+'!E65</f>
        <v>-</v>
      </c>
      <c r="E93" s="276" t="s">
        <v>494</v>
      </c>
      <c r="F93" s="276" t="s">
        <v>494</v>
      </c>
      <c r="G93" s="154"/>
      <c r="H93" s="154"/>
      <c r="I93" s="154"/>
      <c r="J93" s="154"/>
      <c r="K93" s="25" t="s">
        <v>141</v>
      </c>
    </row>
    <row r="94" spans="1:11" ht="15">
      <c r="A94" s="896"/>
      <c r="B94" s="163" t="str">
        <f>'BS+'!C66</f>
        <v>-</v>
      </c>
      <c r="C94" s="163" t="str">
        <f>'BS+'!D66</f>
        <v>-</v>
      </c>
      <c r="D94" s="144" t="str">
        <f>'BS+'!E66</f>
        <v>-</v>
      </c>
      <c r="E94" s="276" t="s">
        <v>494</v>
      </c>
      <c r="F94" s="276" t="s">
        <v>494</v>
      </c>
      <c r="G94" s="154"/>
      <c r="H94" s="154"/>
      <c r="I94" s="154"/>
      <c r="J94" s="154"/>
      <c r="K94" s="25" t="s">
        <v>141</v>
      </c>
    </row>
    <row r="95" spans="1:11" ht="15">
      <c r="A95" s="896"/>
      <c r="B95" s="163" t="str">
        <f>'BS+'!C75</f>
        <v>-</v>
      </c>
      <c r="C95" s="163" t="str">
        <f>'BS+'!D75</f>
        <v>-</v>
      </c>
      <c r="D95" s="144" t="str">
        <f>'BS+'!E75</f>
        <v>-</v>
      </c>
      <c r="E95" s="276" t="s">
        <v>494</v>
      </c>
      <c r="F95" s="276" t="s">
        <v>494</v>
      </c>
      <c r="G95" s="154"/>
      <c r="H95" s="154"/>
      <c r="I95" s="154"/>
      <c r="J95" s="154"/>
      <c r="K95" s="25" t="s">
        <v>141</v>
      </c>
    </row>
    <row r="96" spans="1:11" ht="15">
      <c r="A96" s="896"/>
      <c r="B96" s="163" t="str">
        <f>'BS+'!C76</f>
        <v>-</v>
      </c>
      <c r="C96" s="163" t="str">
        <f>'BS+'!D76</f>
        <v>-</v>
      </c>
      <c r="D96" s="144" t="str">
        <f>'BS+'!E76</f>
        <v>-</v>
      </c>
      <c r="E96" s="276" t="s">
        <v>494</v>
      </c>
      <c r="F96" s="276" t="s">
        <v>494</v>
      </c>
      <c r="G96" s="154"/>
      <c r="H96" s="154"/>
      <c r="I96" s="154"/>
      <c r="J96" s="154"/>
      <c r="K96" s="25" t="s">
        <v>141</v>
      </c>
    </row>
    <row r="97" spans="1:11" ht="15">
      <c r="A97" s="896"/>
      <c r="B97" s="163" t="str">
        <f>'BS+'!C77</f>
        <v>-</v>
      </c>
      <c r="C97" s="163" t="str">
        <f>'BS+'!D77</f>
        <v>-</v>
      </c>
      <c r="D97" s="144" t="str">
        <f>'BS+'!E77</f>
        <v>-</v>
      </c>
      <c r="E97" s="276" t="s">
        <v>494</v>
      </c>
      <c r="F97" s="276" t="s">
        <v>494</v>
      </c>
      <c r="G97" s="154"/>
      <c r="H97" s="154"/>
      <c r="I97" s="154"/>
      <c r="J97" s="154"/>
      <c r="K97" s="25" t="s">
        <v>141</v>
      </c>
    </row>
    <row r="98" spans="1:11" ht="15">
      <c r="A98" s="896"/>
      <c r="B98" s="163" t="str">
        <f>'BS+'!C78</f>
        <v>-</v>
      </c>
      <c r="C98" s="163" t="str">
        <f>'BS+'!D78</f>
        <v>-</v>
      </c>
      <c r="D98" s="144" t="str">
        <f>'BS+'!E78</f>
        <v>-</v>
      </c>
      <c r="E98" s="276" t="s">
        <v>494</v>
      </c>
      <c r="F98" s="276" t="s">
        <v>494</v>
      </c>
      <c r="G98" s="154"/>
      <c r="H98" s="154"/>
      <c r="I98" s="154"/>
      <c r="J98" s="154"/>
      <c r="K98" s="25" t="s">
        <v>141</v>
      </c>
    </row>
    <row r="99" spans="1:11" ht="15">
      <c r="A99" s="896"/>
      <c r="B99" s="163" t="str">
        <f>'BS+'!C79</f>
        <v>-</v>
      </c>
      <c r="C99" s="163" t="str">
        <f>'BS+'!D79</f>
        <v>-</v>
      </c>
      <c r="D99" s="144" t="str">
        <f>'BS+'!E79</f>
        <v>-</v>
      </c>
      <c r="E99" s="276" t="s">
        <v>494</v>
      </c>
      <c r="F99" s="276" t="s">
        <v>494</v>
      </c>
      <c r="G99" s="154"/>
      <c r="H99" s="154"/>
      <c r="I99" s="154"/>
      <c r="J99" s="154"/>
      <c r="K99" s="25" t="s">
        <v>141</v>
      </c>
    </row>
    <row r="100" spans="1:11" ht="15">
      <c r="A100" s="896"/>
      <c r="B100" s="163" t="str">
        <f>'BS+'!C80</f>
        <v>-</v>
      </c>
      <c r="C100" s="163" t="str">
        <f>'BS+'!D80</f>
        <v>-</v>
      </c>
      <c r="D100" s="144" t="str">
        <f>'BS+'!E80</f>
        <v>-</v>
      </c>
      <c r="E100" s="276" t="s">
        <v>494</v>
      </c>
      <c r="F100" s="276" t="s">
        <v>494</v>
      </c>
      <c r="G100" s="154"/>
      <c r="H100" s="154"/>
      <c r="I100" s="154"/>
      <c r="J100" s="154"/>
      <c r="K100" s="25" t="s">
        <v>141</v>
      </c>
    </row>
    <row r="101" spans="1:11" ht="15">
      <c r="A101" s="896"/>
      <c r="B101" s="163" t="str">
        <f>'BS+'!C81</f>
        <v>-</v>
      </c>
      <c r="C101" s="163" t="str">
        <f>'BS+'!D81</f>
        <v>-</v>
      </c>
      <c r="D101" s="144" t="str">
        <f>'BS+'!E81</f>
        <v>-</v>
      </c>
      <c r="E101" s="276" t="s">
        <v>494</v>
      </c>
      <c r="F101" s="276" t="s">
        <v>494</v>
      </c>
      <c r="G101" s="154"/>
      <c r="H101" s="154"/>
      <c r="I101" s="154"/>
      <c r="J101" s="154"/>
      <c r="K101" s="25" t="s">
        <v>141</v>
      </c>
    </row>
    <row r="102" spans="1:11" ht="15">
      <c r="A102" s="896"/>
      <c r="B102" s="163" t="str">
        <f>'BS+'!C92</f>
        <v>-</v>
      </c>
      <c r="C102" s="163" t="str">
        <f>'BS+'!D92</f>
        <v>-</v>
      </c>
      <c r="D102" s="144" t="str">
        <f>'BS+'!E92</f>
        <v>-</v>
      </c>
      <c r="E102" s="276" t="s">
        <v>494</v>
      </c>
      <c r="F102" s="276" t="s">
        <v>494</v>
      </c>
      <c r="G102" s="154"/>
      <c r="H102" s="154"/>
      <c r="I102" s="154"/>
      <c r="J102" s="154"/>
      <c r="K102" s="25" t="s">
        <v>141</v>
      </c>
    </row>
    <row r="103" spans="1:11" ht="15">
      <c r="A103" s="897"/>
      <c r="B103" s="164" t="str">
        <f>'BS+'!C93</f>
        <v>Supranational (EEA)</v>
      </c>
      <c r="C103" s="164">
        <f>'BS+'!D93</f>
        <v>0</v>
      </c>
      <c r="D103" s="139" t="str">
        <f>'BS+'!E93</f>
        <v>-</v>
      </c>
      <c r="E103" s="271" t="s">
        <v>494</v>
      </c>
      <c r="F103" s="271" t="s">
        <v>494</v>
      </c>
      <c r="G103" s="154"/>
      <c r="H103" s="154"/>
      <c r="I103" s="154"/>
      <c r="J103" s="154"/>
      <c r="K103" s="25" t="s">
        <v>141</v>
      </c>
    </row>
    <row r="104" spans="1:11" ht="15" customHeight="1">
      <c r="A104" s="873" t="s">
        <v>847</v>
      </c>
      <c r="B104" s="539" t="s">
        <v>810</v>
      </c>
      <c r="C104" s="537" t="s">
        <v>617</v>
      </c>
      <c r="D104" s="540" t="s">
        <v>617</v>
      </c>
      <c r="E104" s="276" t="s">
        <v>494</v>
      </c>
      <c r="F104" s="276" t="s">
        <v>494</v>
      </c>
      <c r="G104" s="154"/>
      <c r="H104" s="154"/>
      <c r="I104" s="154"/>
      <c r="J104" s="154"/>
      <c r="K104" s="25" t="s">
        <v>141</v>
      </c>
    </row>
    <row r="105" spans="1:11" ht="15">
      <c r="A105" s="874"/>
      <c r="B105" s="539" t="s">
        <v>797</v>
      </c>
      <c r="C105" s="537" t="s">
        <v>795</v>
      </c>
      <c r="D105" s="540" t="s">
        <v>795</v>
      </c>
      <c r="E105" s="276" t="s">
        <v>494</v>
      </c>
      <c r="F105" s="276" t="s">
        <v>494</v>
      </c>
      <c r="G105" s="154"/>
      <c r="H105" s="154"/>
      <c r="I105" s="154"/>
      <c r="J105" s="154"/>
      <c r="K105" s="25" t="s">
        <v>141</v>
      </c>
    </row>
    <row r="106" spans="1:11" ht="15">
      <c r="A106" s="874"/>
      <c r="B106" s="539" t="s">
        <v>722</v>
      </c>
      <c r="C106" s="537" t="s">
        <v>720</v>
      </c>
      <c r="D106" s="540" t="s">
        <v>720</v>
      </c>
      <c r="E106" s="276" t="s">
        <v>494</v>
      </c>
      <c r="F106" s="276" t="s">
        <v>494</v>
      </c>
      <c r="G106" s="154"/>
      <c r="H106" s="154"/>
      <c r="I106" s="154"/>
      <c r="J106" s="154"/>
      <c r="K106" s="25" t="s">
        <v>141</v>
      </c>
    </row>
    <row r="107" spans="1:11" ht="15">
      <c r="A107" s="874"/>
      <c r="B107" s="162" t="str">
        <f>'BS+'!C97</f>
        <v>-</v>
      </c>
      <c r="C107" s="162" t="str">
        <f>'BS+'!D97</f>
        <v>-</v>
      </c>
      <c r="D107" s="146" t="str">
        <f>'BS+'!E97</f>
        <v>-</v>
      </c>
      <c r="E107" s="276" t="s">
        <v>494</v>
      </c>
      <c r="F107" s="276" t="s">
        <v>494</v>
      </c>
      <c r="G107" s="154"/>
      <c r="H107" s="154"/>
      <c r="I107" s="154"/>
      <c r="J107" s="154"/>
      <c r="K107" s="25" t="s">
        <v>141</v>
      </c>
    </row>
    <row r="108" spans="1:11" ht="15">
      <c r="A108" s="874"/>
      <c r="B108" s="163" t="str">
        <f>'BS+'!C98</f>
        <v>-</v>
      </c>
      <c r="C108" s="163" t="str">
        <f>'BS+'!D98</f>
        <v>-</v>
      </c>
      <c r="D108" s="144" t="str">
        <f>'BS+'!E98</f>
        <v>-</v>
      </c>
      <c r="E108" s="276" t="s">
        <v>494</v>
      </c>
      <c r="F108" s="276" t="s">
        <v>494</v>
      </c>
      <c r="G108" s="154"/>
      <c r="H108" s="154"/>
      <c r="I108" s="154"/>
      <c r="J108" s="154"/>
      <c r="K108" s="25" t="s">
        <v>141</v>
      </c>
    </row>
    <row r="109" spans="1:11" ht="15">
      <c r="A109" s="874"/>
      <c r="B109" s="163" t="str">
        <f>'BS+'!C99</f>
        <v>-</v>
      </c>
      <c r="C109" s="163" t="str">
        <f>'BS+'!D99</f>
        <v>-</v>
      </c>
      <c r="D109" s="144" t="str">
        <f>'BS+'!E99</f>
        <v>-</v>
      </c>
      <c r="E109" s="276" t="s">
        <v>494</v>
      </c>
      <c r="F109" s="276" t="s">
        <v>494</v>
      </c>
      <c r="G109" s="154"/>
      <c r="H109" s="154"/>
      <c r="I109" s="154"/>
      <c r="J109" s="154"/>
      <c r="K109" s="25" t="s">
        <v>141</v>
      </c>
    </row>
    <row r="110" spans="1:11" ht="15">
      <c r="A110" s="874"/>
      <c r="B110" s="163" t="str">
        <f>'BS+'!C100</f>
        <v>-</v>
      </c>
      <c r="C110" s="163" t="str">
        <f>'BS+'!D100</f>
        <v>-</v>
      </c>
      <c r="D110" s="144" t="str">
        <f>'BS+'!E100</f>
        <v>-</v>
      </c>
      <c r="E110" s="276" t="s">
        <v>494</v>
      </c>
      <c r="F110" s="276" t="s">
        <v>494</v>
      </c>
      <c r="G110" s="154"/>
      <c r="H110" s="154"/>
      <c r="I110" s="154"/>
      <c r="J110" s="154"/>
      <c r="K110" s="25" t="s">
        <v>141</v>
      </c>
    </row>
    <row r="111" spans="1:11" ht="15">
      <c r="A111" s="874"/>
      <c r="B111" s="163" t="str">
        <f>'BS+'!C101</f>
        <v>-</v>
      </c>
      <c r="C111" s="163" t="str">
        <f>'BS+'!D101</f>
        <v>-</v>
      </c>
      <c r="D111" s="144" t="str">
        <f>'BS+'!E101</f>
        <v>-</v>
      </c>
      <c r="E111" s="276" t="s">
        <v>494</v>
      </c>
      <c r="F111" s="276" t="s">
        <v>494</v>
      </c>
      <c r="G111" s="154"/>
      <c r="H111" s="154"/>
      <c r="I111" s="154"/>
      <c r="J111" s="154"/>
      <c r="K111" s="25" t="s">
        <v>141</v>
      </c>
    </row>
    <row r="112" spans="1:11" ht="15">
      <c r="A112" s="874"/>
      <c r="B112" s="163" t="str">
        <f>'BS+'!C102</f>
        <v>-</v>
      </c>
      <c r="C112" s="163" t="str">
        <f>'BS+'!D102</f>
        <v>-</v>
      </c>
      <c r="D112" s="144" t="str">
        <f>'BS+'!E102</f>
        <v>-</v>
      </c>
      <c r="E112" s="276" t="s">
        <v>494</v>
      </c>
      <c r="F112" s="276" t="s">
        <v>494</v>
      </c>
      <c r="G112" s="154"/>
      <c r="H112" s="154"/>
      <c r="I112" s="154"/>
      <c r="J112" s="154"/>
      <c r="K112" s="25" t="s">
        <v>141</v>
      </c>
    </row>
    <row r="113" spans="1:11" ht="15">
      <c r="A113" s="874"/>
      <c r="B113" s="163" t="str">
        <f>'BS+'!C103</f>
        <v>-</v>
      </c>
      <c r="C113" s="163" t="str">
        <f>'BS+'!D103</f>
        <v>-</v>
      </c>
      <c r="D113" s="144" t="str">
        <f>'BS+'!E103</f>
        <v>-</v>
      </c>
      <c r="E113" s="276" t="s">
        <v>494</v>
      </c>
      <c r="F113" s="276" t="s">
        <v>494</v>
      </c>
      <c r="G113" s="154"/>
      <c r="H113" s="154"/>
      <c r="I113" s="154"/>
      <c r="J113" s="154"/>
      <c r="K113" s="25" t="s">
        <v>141</v>
      </c>
    </row>
    <row r="114" spans="1:11" ht="15">
      <c r="A114" s="874"/>
      <c r="B114" s="163" t="str">
        <f>'BS+'!C104</f>
        <v>-</v>
      </c>
      <c r="C114" s="163" t="str">
        <f>'BS+'!D104</f>
        <v>-</v>
      </c>
      <c r="D114" s="144" t="str">
        <f>'BS+'!E104</f>
        <v>-</v>
      </c>
      <c r="E114" s="276" t="s">
        <v>494</v>
      </c>
      <c r="F114" s="276" t="s">
        <v>494</v>
      </c>
      <c r="G114" s="154"/>
      <c r="H114" s="154"/>
      <c r="I114" s="154"/>
      <c r="J114" s="154"/>
      <c r="K114" s="25" t="s">
        <v>141</v>
      </c>
    </row>
    <row r="115" spans="1:11" ht="15">
      <c r="A115" s="874"/>
      <c r="B115" s="163" t="str">
        <f>'BS+'!C105</f>
        <v>-</v>
      </c>
      <c r="C115" s="163" t="str">
        <f>'BS+'!D105</f>
        <v>-</v>
      </c>
      <c r="D115" s="144" t="str">
        <f>'BS+'!E105</f>
        <v>-</v>
      </c>
      <c r="E115" s="276" t="s">
        <v>494</v>
      </c>
      <c r="F115" s="276" t="s">
        <v>494</v>
      </c>
      <c r="G115" s="154"/>
      <c r="H115" s="154"/>
      <c r="I115" s="154"/>
      <c r="J115" s="154"/>
      <c r="K115" s="25" t="s">
        <v>141</v>
      </c>
    </row>
    <row r="116" spans="1:11" ht="15">
      <c r="A116" s="874"/>
      <c r="B116" s="164" t="str">
        <f>'BS+'!C106</f>
        <v>-</v>
      </c>
      <c r="C116" s="164" t="str">
        <f>'BS+'!D106</f>
        <v>-</v>
      </c>
      <c r="D116" s="139" t="str">
        <f>'BS+'!E106</f>
        <v>-</v>
      </c>
      <c r="E116" s="276" t="s">
        <v>494</v>
      </c>
      <c r="F116" s="276" t="s">
        <v>494</v>
      </c>
      <c r="G116" s="154"/>
      <c r="H116" s="154"/>
      <c r="I116" s="154"/>
      <c r="J116" s="154"/>
      <c r="K116" s="25" t="s">
        <v>141</v>
      </c>
    </row>
    <row r="117" spans="1:11" ht="15">
      <c r="A117" s="875"/>
      <c r="B117" s="541" t="s">
        <v>848</v>
      </c>
      <c r="C117" s="143"/>
      <c r="D117" s="143"/>
      <c r="E117" s="272" t="s">
        <v>494</v>
      </c>
      <c r="F117" s="272" t="s">
        <v>494</v>
      </c>
      <c r="G117" s="154"/>
      <c r="H117" s="154"/>
      <c r="I117" s="154"/>
      <c r="J117" s="154"/>
      <c r="K117" s="25" t="s">
        <v>141</v>
      </c>
    </row>
    <row r="118" spans="1:11" ht="15">
      <c r="A118" s="542" t="s">
        <v>849</v>
      </c>
      <c r="B118" s="543"/>
      <c r="C118" s="544"/>
      <c r="D118" s="545"/>
      <c r="E118" s="138">
        <f>SUM(E60:E117)</f>
        <v>0</v>
      </c>
      <c r="F118" s="138">
        <f>SUM(F60:F117)</f>
        <v>0</v>
      </c>
      <c r="G118" s="154"/>
      <c r="H118" s="154"/>
      <c r="I118" s="154"/>
      <c r="J118" s="154"/>
      <c r="K118" s="25" t="s">
        <v>141</v>
      </c>
    </row>
    <row r="119" ht="15">
      <c r="K119" s="25" t="s">
        <v>141</v>
      </c>
    </row>
    <row r="120" spans="2:11" ht="15" customHeight="1">
      <c r="B120" s="911" t="s">
        <v>911</v>
      </c>
      <c r="C120" s="154"/>
      <c r="K120" s="25" t="s">
        <v>141</v>
      </c>
    </row>
    <row r="121" spans="2:11" ht="15" customHeight="1">
      <c r="B121" s="912"/>
      <c r="C121" s="154"/>
      <c r="K121" s="25" t="s">
        <v>141</v>
      </c>
    </row>
    <row r="122" ht="15">
      <c r="K122" s="25" t="s">
        <v>141</v>
      </c>
    </row>
    <row r="123" spans="2:11" ht="15">
      <c r="B123" s="869" t="s">
        <v>850</v>
      </c>
      <c r="C123" s="883" t="s">
        <v>849</v>
      </c>
      <c r="D123" s="887" t="s">
        <v>851</v>
      </c>
      <c r="E123" s="888"/>
      <c r="F123" s="888"/>
      <c r="G123" s="888"/>
      <c r="H123" s="888"/>
      <c r="I123" s="888"/>
      <c r="J123" s="889"/>
      <c r="K123" s="25" t="s">
        <v>141</v>
      </c>
    </row>
    <row r="124" spans="2:11" ht="22.5">
      <c r="B124" s="913"/>
      <c r="C124" s="884"/>
      <c r="D124" s="546" t="s">
        <v>852</v>
      </c>
      <c r="E124" s="546" t="s">
        <v>853</v>
      </c>
      <c r="F124" s="547" t="s">
        <v>854</v>
      </c>
      <c r="G124" s="547" t="s">
        <v>855</v>
      </c>
      <c r="H124" s="547" t="s">
        <v>856</v>
      </c>
      <c r="I124" s="547" t="s">
        <v>857</v>
      </c>
      <c r="J124" s="547" t="s">
        <v>1145</v>
      </c>
      <c r="K124" s="25" t="s">
        <v>141</v>
      </c>
    </row>
    <row r="125" spans="2:11" ht="15">
      <c r="B125" s="548" t="s">
        <v>877</v>
      </c>
      <c r="C125" s="145">
        <f>SUM(D125:J125)</f>
        <v>0</v>
      </c>
      <c r="D125" s="272" t="s">
        <v>494</v>
      </c>
      <c r="E125" s="272" t="s">
        <v>494</v>
      </c>
      <c r="F125" s="272" t="s">
        <v>494</v>
      </c>
      <c r="G125" s="272" t="s">
        <v>494</v>
      </c>
      <c r="H125" s="272" t="s">
        <v>494</v>
      </c>
      <c r="I125" s="272" t="s">
        <v>494</v>
      </c>
      <c r="J125" s="272" t="s">
        <v>494</v>
      </c>
      <c r="K125" s="25" t="s">
        <v>141</v>
      </c>
    </row>
    <row r="126" spans="2:11" ht="15">
      <c r="B126" s="548" t="s">
        <v>878</v>
      </c>
      <c r="C126" s="145">
        <f>SUM(D126:J126)</f>
        <v>0</v>
      </c>
      <c r="D126" s="272" t="s">
        <v>494</v>
      </c>
      <c r="E126" s="272" t="s">
        <v>494</v>
      </c>
      <c r="F126" s="272" t="s">
        <v>494</v>
      </c>
      <c r="G126" s="272" t="s">
        <v>494</v>
      </c>
      <c r="H126" s="272" t="s">
        <v>494</v>
      </c>
      <c r="I126" s="272" t="s">
        <v>494</v>
      </c>
      <c r="J126" s="272" t="s">
        <v>494</v>
      </c>
      <c r="K126" s="25" t="s">
        <v>141</v>
      </c>
    </row>
    <row r="127" spans="2:11" ht="15">
      <c r="B127" s="548" t="s">
        <v>858</v>
      </c>
      <c r="C127" s="145">
        <f>SUM(D127:J127)</f>
        <v>0</v>
      </c>
      <c r="D127" s="272" t="s">
        <v>494</v>
      </c>
      <c r="E127" s="272" t="s">
        <v>494</v>
      </c>
      <c r="F127" s="272" t="s">
        <v>494</v>
      </c>
      <c r="G127" s="272" t="s">
        <v>494</v>
      </c>
      <c r="H127" s="272" t="s">
        <v>494</v>
      </c>
      <c r="I127" s="272" t="s">
        <v>494</v>
      </c>
      <c r="J127" s="272" t="s">
        <v>494</v>
      </c>
      <c r="K127" s="25" t="s">
        <v>141</v>
      </c>
    </row>
    <row r="128" spans="2:11" ht="15">
      <c r="B128" s="550" t="s">
        <v>85</v>
      </c>
      <c r="C128" s="138">
        <f>SUM(D128:J128)</f>
        <v>0</v>
      </c>
      <c r="D128" s="147">
        <f>SUM(D125:D127)</f>
        <v>0</v>
      </c>
      <c r="E128" s="147">
        <f aca="true" t="shared" si="0" ref="E128:J128">SUM(E125:E127)</f>
        <v>0</v>
      </c>
      <c r="F128" s="147">
        <f t="shared" si="0"/>
        <v>0</v>
      </c>
      <c r="G128" s="147">
        <f t="shared" si="0"/>
        <v>0</v>
      </c>
      <c r="H128" s="147">
        <f t="shared" si="0"/>
        <v>0</v>
      </c>
      <c r="I128" s="147">
        <f t="shared" si="0"/>
        <v>0</v>
      </c>
      <c r="J128" s="147">
        <f t="shared" si="0"/>
        <v>0</v>
      </c>
      <c r="K128" s="25" t="s">
        <v>141</v>
      </c>
    </row>
    <row r="129" ht="15">
      <c r="K129" s="25" t="s">
        <v>141</v>
      </c>
    </row>
    <row r="130" spans="1:11" s="154" customFormat="1" ht="15" customHeight="1">
      <c r="A130" s="153" t="s">
        <v>908</v>
      </c>
      <c r="B130" s="911" t="s">
        <v>935</v>
      </c>
      <c r="K130" s="25" t="s">
        <v>141</v>
      </c>
    </row>
    <row r="131" spans="2:11" s="154" customFormat="1" ht="15" customHeight="1">
      <c r="B131" s="912"/>
      <c r="K131" s="25" t="s">
        <v>141</v>
      </c>
    </row>
    <row r="132" s="154" customFormat="1" ht="15">
      <c r="K132" s="25" t="s">
        <v>141</v>
      </c>
    </row>
    <row r="133" spans="3:11" s="154" customFormat="1" ht="24">
      <c r="C133" s="602" t="s">
        <v>931</v>
      </c>
      <c r="D133" s="602"/>
      <c r="E133" s="602" t="s">
        <v>2</v>
      </c>
      <c r="F133" s="602"/>
      <c r="G133" s="602"/>
      <c r="H133" s="602" t="s">
        <v>55</v>
      </c>
      <c r="I133" s="602"/>
      <c r="J133" s="602"/>
      <c r="K133" s="25" t="s">
        <v>141</v>
      </c>
    </row>
    <row r="134" spans="3:11" s="154" customFormat="1" ht="48">
      <c r="C134" s="585" t="s">
        <v>922</v>
      </c>
      <c r="D134" s="585" t="s">
        <v>923</v>
      </c>
      <c r="E134" s="603" t="s">
        <v>920</v>
      </c>
      <c r="F134" s="585" t="s">
        <v>922</v>
      </c>
      <c r="G134" s="585" t="s">
        <v>923</v>
      </c>
      <c r="H134" s="603" t="s">
        <v>920</v>
      </c>
      <c r="I134" s="585" t="s">
        <v>922</v>
      </c>
      <c r="J134" s="585" t="s">
        <v>923</v>
      </c>
      <c r="K134" s="25" t="s">
        <v>141</v>
      </c>
    </row>
    <row r="135" spans="2:11" s="154" customFormat="1" ht="15">
      <c r="B135" s="426" t="s">
        <v>1116</v>
      </c>
      <c r="C135" s="272" t="s">
        <v>494</v>
      </c>
      <c r="D135" s="272" t="s">
        <v>494</v>
      </c>
      <c r="E135" s="272" t="s">
        <v>494</v>
      </c>
      <c r="F135" s="272" t="s">
        <v>494</v>
      </c>
      <c r="G135" s="272" t="s">
        <v>494</v>
      </c>
      <c r="H135" s="272" t="s">
        <v>494</v>
      </c>
      <c r="I135" s="272" t="s">
        <v>494</v>
      </c>
      <c r="J135" s="272" t="s">
        <v>494</v>
      </c>
      <c r="K135" s="25" t="s">
        <v>141</v>
      </c>
    </row>
    <row r="136" spans="2:11" s="154" customFormat="1" ht="15">
      <c r="B136" s="426" t="s">
        <v>1110</v>
      </c>
      <c r="C136" s="272" t="s">
        <v>494</v>
      </c>
      <c r="D136" s="272" t="s">
        <v>494</v>
      </c>
      <c r="E136" s="272" t="s">
        <v>494</v>
      </c>
      <c r="F136" s="272" t="s">
        <v>494</v>
      </c>
      <c r="G136" s="272" t="s">
        <v>494</v>
      </c>
      <c r="H136" s="272" t="s">
        <v>494</v>
      </c>
      <c r="I136" s="272" t="s">
        <v>494</v>
      </c>
      <c r="J136" s="272" t="s">
        <v>494</v>
      </c>
      <c r="K136" s="25" t="s">
        <v>141</v>
      </c>
    </row>
    <row r="137" spans="2:11" s="154" customFormat="1" ht="15">
      <c r="B137" s="426" t="s">
        <v>1112</v>
      </c>
      <c r="C137" s="272" t="s">
        <v>494</v>
      </c>
      <c r="D137" s="272" t="s">
        <v>494</v>
      </c>
      <c r="E137" s="272" t="s">
        <v>494</v>
      </c>
      <c r="F137" s="272" t="s">
        <v>494</v>
      </c>
      <c r="G137" s="272" t="s">
        <v>494</v>
      </c>
      <c r="H137" s="272" t="s">
        <v>494</v>
      </c>
      <c r="I137" s="272" t="s">
        <v>494</v>
      </c>
      <c r="J137" s="272" t="s">
        <v>494</v>
      </c>
      <c r="K137" s="25" t="s">
        <v>141</v>
      </c>
    </row>
    <row r="138" spans="2:11" s="154" customFormat="1" ht="15">
      <c r="B138" s="426" t="s">
        <v>1111</v>
      </c>
      <c r="C138" s="272" t="s">
        <v>494</v>
      </c>
      <c r="D138" s="272" t="s">
        <v>494</v>
      </c>
      <c r="E138" s="272" t="s">
        <v>494</v>
      </c>
      <c r="F138" s="272" t="s">
        <v>494</v>
      </c>
      <c r="G138" s="272" t="s">
        <v>494</v>
      </c>
      <c r="H138" s="272" t="s">
        <v>494</v>
      </c>
      <c r="I138" s="272" t="s">
        <v>494</v>
      </c>
      <c r="J138" s="272" t="s">
        <v>494</v>
      </c>
      <c r="K138" s="25" t="s">
        <v>141</v>
      </c>
    </row>
    <row r="139" spans="2:11" s="154" customFormat="1" ht="15">
      <c r="B139" s="426" t="s">
        <v>1113</v>
      </c>
      <c r="C139" s="272" t="s">
        <v>494</v>
      </c>
      <c r="D139" s="272" t="s">
        <v>494</v>
      </c>
      <c r="E139" s="272" t="s">
        <v>494</v>
      </c>
      <c r="F139" s="272" t="s">
        <v>494</v>
      </c>
      <c r="G139" s="272" t="s">
        <v>494</v>
      </c>
      <c r="H139" s="272" t="s">
        <v>494</v>
      </c>
      <c r="I139" s="272" t="s">
        <v>494</v>
      </c>
      <c r="J139" s="272" t="s">
        <v>494</v>
      </c>
      <c r="K139" s="25" t="s">
        <v>141</v>
      </c>
    </row>
    <row r="140" spans="2:11" s="154" customFormat="1" ht="15">
      <c r="B140" s="426" t="s">
        <v>1114</v>
      </c>
      <c r="C140" s="272" t="s">
        <v>494</v>
      </c>
      <c r="D140" s="272" t="s">
        <v>494</v>
      </c>
      <c r="E140" s="272" t="s">
        <v>494</v>
      </c>
      <c r="F140" s="272" t="s">
        <v>494</v>
      </c>
      <c r="G140" s="272" t="s">
        <v>494</v>
      </c>
      <c r="H140" s="272" t="s">
        <v>494</v>
      </c>
      <c r="I140" s="272" t="s">
        <v>494</v>
      </c>
      <c r="J140" s="272" t="s">
        <v>494</v>
      </c>
      <c r="K140" s="25" t="s">
        <v>141</v>
      </c>
    </row>
    <row r="141" spans="2:11" s="154" customFormat="1" ht="15">
      <c r="B141" s="426" t="s">
        <v>1115</v>
      </c>
      <c r="C141" s="272" t="s">
        <v>494</v>
      </c>
      <c r="D141" s="272" t="s">
        <v>494</v>
      </c>
      <c r="E141" s="272" t="s">
        <v>494</v>
      </c>
      <c r="F141" s="272" t="s">
        <v>494</v>
      </c>
      <c r="G141" s="272" t="s">
        <v>494</v>
      </c>
      <c r="H141" s="272" t="s">
        <v>494</v>
      </c>
      <c r="I141" s="272" t="s">
        <v>494</v>
      </c>
      <c r="J141" s="272" t="s">
        <v>494</v>
      </c>
      <c r="K141" s="25" t="s">
        <v>141</v>
      </c>
    </row>
    <row r="142" spans="2:11" s="154" customFormat="1" ht="15">
      <c r="B142" s="427" t="s">
        <v>1117</v>
      </c>
      <c r="C142" s="272" t="s">
        <v>494</v>
      </c>
      <c r="D142" s="272" t="s">
        <v>494</v>
      </c>
      <c r="E142" s="272" t="s">
        <v>494</v>
      </c>
      <c r="F142" s="272" t="s">
        <v>494</v>
      </c>
      <c r="G142" s="272" t="s">
        <v>494</v>
      </c>
      <c r="H142" s="272" t="s">
        <v>494</v>
      </c>
      <c r="I142" s="272" t="s">
        <v>494</v>
      </c>
      <c r="J142" s="272" t="s">
        <v>494</v>
      </c>
      <c r="K142" s="25" t="s">
        <v>141</v>
      </c>
    </row>
    <row r="143" spans="1:11" ht="15">
      <c r="A143" s="154"/>
      <c r="B143" s="427" t="s">
        <v>934</v>
      </c>
      <c r="C143" s="272" t="s">
        <v>494</v>
      </c>
      <c r="D143" s="154"/>
      <c r="E143" s="154"/>
      <c r="F143" s="154"/>
      <c r="G143" s="154"/>
      <c r="H143" s="154"/>
      <c r="I143" s="154"/>
      <c r="J143" s="154"/>
      <c r="K143" s="25" t="s">
        <v>141</v>
      </c>
    </row>
    <row r="144" spans="1:11" ht="15">
      <c r="A144" s="154"/>
      <c r="B144" s="427" t="s">
        <v>933</v>
      </c>
      <c r="C144" s="150" t="str">
        <f>IF(C142="-","-",SUM(C142)-SUM(C143))</f>
        <v>-</v>
      </c>
      <c r="D144" s="154"/>
      <c r="E144" s="154"/>
      <c r="F144" s="154"/>
      <c r="G144" s="154"/>
      <c r="H144" s="154"/>
      <c r="I144" s="154"/>
      <c r="J144" s="154"/>
      <c r="K144" s="25" t="s">
        <v>141</v>
      </c>
    </row>
    <row r="145" s="154" customFormat="1" ht="15">
      <c r="K145" s="25"/>
    </row>
    <row r="146" spans="3:11" s="154" customFormat="1" ht="24">
      <c r="C146" s="602" t="s">
        <v>931</v>
      </c>
      <c r="D146" s="602"/>
      <c r="E146" s="602" t="s">
        <v>947</v>
      </c>
      <c r="F146" s="602"/>
      <c r="G146" s="602"/>
      <c r="H146" s="602" t="s">
        <v>948</v>
      </c>
      <c r="I146" s="602"/>
      <c r="J146" s="602"/>
      <c r="K146" s="25"/>
    </row>
    <row r="147" spans="2:11" s="154" customFormat="1" ht="48">
      <c r="B147" s="428" t="s">
        <v>2125</v>
      </c>
      <c r="C147" s="585" t="s">
        <v>922</v>
      </c>
      <c r="D147" s="585" t="s">
        <v>923</v>
      </c>
      <c r="E147" s="603" t="s">
        <v>920</v>
      </c>
      <c r="F147" s="585" t="s">
        <v>922</v>
      </c>
      <c r="G147" s="585" t="s">
        <v>923</v>
      </c>
      <c r="H147" s="603" t="s">
        <v>920</v>
      </c>
      <c r="I147" s="585" t="s">
        <v>922</v>
      </c>
      <c r="J147" s="585" t="s">
        <v>923</v>
      </c>
      <c r="K147" s="25"/>
    </row>
    <row r="148" spans="2:11" s="154" customFormat="1" ht="30">
      <c r="B148" s="429" t="s">
        <v>946</v>
      </c>
      <c r="C148" s="272" t="s">
        <v>494</v>
      </c>
      <c r="D148" s="272" t="s">
        <v>494</v>
      </c>
      <c r="E148" s="272" t="s">
        <v>494</v>
      </c>
      <c r="F148" s="272" t="s">
        <v>494</v>
      </c>
      <c r="G148" s="272" t="s">
        <v>494</v>
      </c>
      <c r="H148" s="272" t="s">
        <v>494</v>
      </c>
      <c r="I148" s="272" t="s">
        <v>494</v>
      </c>
      <c r="J148" s="272" t="s">
        <v>494</v>
      </c>
      <c r="K148" s="25"/>
    </row>
    <row r="149" ht="15">
      <c r="K149" s="25" t="s">
        <v>141</v>
      </c>
    </row>
    <row r="150" spans="1:11" ht="15">
      <c r="A150" s="25" t="s">
        <v>141</v>
      </c>
      <c r="B150" s="25" t="s">
        <v>141</v>
      </c>
      <c r="C150" s="25" t="s">
        <v>141</v>
      </c>
      <c r="D150" s="25" t="s">
        <v>141</v>
      </c>
      <c r="E150" s="25" t="s">
        <v>141</v>
      </c>
      <c r="F150" s="25" t="s">
        <v>141</v>
      </c>
      <c r="G150" s="25" t="s">
        <v>141</v>
      </c>
      <c r="H150" s="25" t="s">
        <v>141</v>
      </c>
      <c r="I150" s="25" t="s">
        <v>141</v>
      </c>
      <c r="J150" s="25" t="s">
        <v>141</v>
      </c>
      <c r="K150" s="25" t="s">
        <v>141</v>
      </c>
    </row>
  </sheetData>
  <sheetProtection/>
  <mergeCells count="17">
    <mergeCell ref="B54:B55"/>
    <mergeCell ref="A57:A59"/>
    <mergeCell ref="B57:B59"/>
    <mergeCell ref="C57:D57"/>
    <mergeCell ref="E57:F57"/>
    <mergeCell ref="C58:C59"/>
    <mergeCell ref="D58:D59"/>
    <mergeCell ref="E58:E59"/>
    <mergeCell ref="F58:F59"/>
    <mergeCell ref="D123:J123"/>
    <mergeCell ref="B120:B121"/>
    <mergeCell ref="A60:A90"/>
    <mergeCell ref="A91:A103"/>
    <mergeCell ref="A104:A117"/>
    <mergeCell ref="B130:B131"/>
    <mergeCell ref="B123:B124"/>
    <mergeCell ref="C123:C124"/>
  </mergeCells>
  <dataValidations count="1">
    <dataValidation type="list" allowBlank="1" showInputMessage="1" showErrorMessage="1" sqref="C9">
      <formula1>T.Filling</formula1>
    </dataValidation>
  </dataValidation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tabColor theme="4" tint="0.39998000860214233"/>
  </sheetPr>
  <dimension ref="A1:G70"/>
  <sheetViews>
    <sheetView zoomScalePageLayoutView="0" workbookViewId="0" topLeftCell="A1">
      <selection activeCell="A1" sqref="A1"/>
    </sheetView>
  </sheetViews>
  <sheetFormatPr defaultColWidth="11.7109375" defaultRowHeight="15"/>
  <cols>
    <col min="1" max="1" width="4.8515625" style="287" customWidth="1"/>
    <col min="2" max="2" width="8.140625" style="287" customWidth="1"/>
    <col min="3" max="3" width="65.7109375" style="287" customWidth="1"/>
    <col min="4" max="4" width="15.00390625" style="287" customWidth="1"/>
    <col min="5" max="5" width="11.7109375" style="287" customWidth="1"/>
    <col min="6" max="6" width="10.8515625" style="287" customWidth="1"/>
    <col min="7" max="7" width="27.28125" style="287" customWidth="1"/>
    <col min="8" max="8" width="11.00390625" style="287" customWidth="1"/>
    <col min="9" max="11" width="9.140625" style="287" customWidth="1"/>
    <col min="12" max="12" width="10.421875" style="287" customWidth="1"/>
    <col min="13" max="13" width="11.140625" style="287" customWidth="1"/>
    <col min="14" max="248" width="9.140625" style="287" customWidth="1"/>
    <col min="249" max="249" width="16.00390625" style="287" customWidth="1"/>
    <col min="250" max="250" width="12.28125" style="287" customWidth="1"/>
    <col min="251" max="251" width="14.00390625" style="287" customWidth="1"/>
    <col min="252" max="16384" width="11.7109375" style="287" customWidth="1"/>
  </cols>
  <sheetData>
    <row r="1" spans="1:7" ht="15.75">
      <c r="A1" s="83" t="str">
        <f>Participant!$A$1</f>
        <v>&lt;Participant's name&gt;</v>
      </c>
      <c r="B1" s="125"/>
      <c r="C1" s="125"/>
      <c r="D1" s="126"/>
      <c r="E1" s="126"/>
      <c r="F1" s="127"/>
      <c r="G1" s="86" t="str">
        <f>Participant!$E$1</f>
        <v>2013 - - (-)</v>
      </c>
    </row>
    <row r="2" spans="1:7" ht="15.75">
      <c r="A2" s="89" t="str">
        <f>Participant!$A$2</f>
        <v>-</v>
      </c>
      <c r="B2" s="128"/>
      <c r="C2" s="128"/>
      <c r="D2" s="92" t="s">
        <v>2060</v>
      </c>
      <c r="E2" s="92"/>
      <c r="F2" s="130"/>
      <c r="G2" s="93" t="str">
        <f>Version</f>
        <v>EIOPA-14-216-ST14_Templates-(20140709)</v>
      </c>
    </row>
    <row r="4" spans="2:5" ht="35.25" customHeight="1">
      <c r="B4" s="924" t="s">
        <v>1149</v>
      </c>
      <c r="C4" s="925"/>
      <c r="D4" s="926"/>
      <c r="E4" s="298"/>
    </row>
    <row r="5" ht="15.75" thickBot="1"/>
    <row r="6" spans="1:4" ht="68.25" customHeight="1" thickBot="1">
      <c r="A6" s="302" t="s">
        <v>1148</v>
      </c>
      <c r="B6" s="921" t="s">
        <v>1150</v>
      </c>
      <c r="C6" s="922"/>
      <c r="D6" s="923"/>
    </row>
    <row r="7" spans="2:4" ht="15">
      <c r="B7" s="586"/>
      <c r="C7" s="587" t="s">
        <v>1151</v>
      </c>
      <c r="D7" s="588" t="s">
        <v>1152</v>
      </c>
    </row>
    <row r="8" spans="2:4" ht="15">
      <c r="B8" s="589"/>
      <c r="C8" s="590" t="s">
        <v>1153</v>
      </c>
      <c r="D8" s="299"/>
    </row>
    <row r="9" spans="2:4" ht="15">
      <c r="B9" s="591">
        <v>1</v>
      </c>
      <c r="C9" s="592" t="s">
        <v>1154</v>
      </c>
      <c r="D9" s="341" t="s">
        <v>1077</v>
      </c>
    </row>
    <row r="10" spans="2:4" ht="15">
      <c r="B10" s="591">
        <v>2</v>
      </c>
      <c r="C10" s="592" t="s">
        <v>1155</v>
      </c>
      <c r="D10" s="341" t="s">
        <v>1077</v>
      </c>
    </row>
    <row r="11" spans="2:4" ht="15">
      <c r="B11" s="589"/>
      <c r="C11" s="590" t="s">
        <v>1156</v>
      </c>
      <c r="D11" s="299"/>
    </row>
    <row r="12" spans="2:4" ht="15">
      <c r="B12" s="591">
        <v>3</v>
      </c>
      <c r="C12" s="592" t="s">
        <v>1157</v>
      </c>
      <c r="D12" s="341" t="s">
        <v>1077</v>
      </c>
    </row>
    <row r="13" spans="2:4" ht="15">
      <c r="B13" s="591"/>
      <c r="C13" s="592" t="s">
        <v>1158</v>
      </c>
      <c r="D13" s="300"/>
    </row>
    <row r="14" spans="2:4" ht="15">
      <c r="B14" s="591">
        <v>4</v>
      </c>
      <c r="C14" s="593" t="s">
        <v>1159</v>
      </c>
      <c r="D14" s="341" t="s">
        <v>1077</v>
      </c>
    </row>
    <row r="15" spans="2:4" ht="15">
      <c r="B15" s="591">
        <v>5</v>
      </c>
      <c r="C15" s="593" t="s">
        <v>1160</v>
      </c>
      <c r="D15" s="341" t="s">
        <v>1077</v>
      </c>
    </row>
    <row r="16" spans="2:4" ht="15">
      <c r="B16" s="591"/>
      <c r="C16" s="592" t="s">
        <v>1161</v>
      </c>
      <c r="D16" s="300"/>
    </row>
    <row r="17" spans="2:4" ht="15">
      <c r="B17" s="591">
        <v>6</v>
      </c>
      <c r="C17" s="593" t="s">
        <v>1162</v>
      </c>
      <c r="D17" s="341" t="s">
        <v>1077</v>
      </c>
    </row>
    <row r="18" spans="2:4" ht="15">
      <c r="B18" s="591">
        <v>7</v>
      </c>
      <c r="C18" s="593" t="s">
        <v>1163</v>
      </c>
      <c r="D18" s="341" t="s">
        <v>1077</v>
      </c>
    </row>
    <row r="19" spans="2:4" ht="15">
      <c r="B19" s="591">
        <v>8</v>
      </c>
      <c r="C19" s="594" t="s">
        <v>1164</v>
      </c>
      <c r="D19" s="341" t="s">
        <v>1077</v>
      </c>
    </row>
    <row r="20" spans="2:4" ht="15">
      <c r="B20" s="591">
        <v>9</v>
      </c>
      <c r="C20" s="594" t="s">
        <v>1165</v>
      </c>
      <c r="D20" s="341" t="s">
        <v>1077</v>
      </c>
    </row>
    <row r="21" spans="2:4" ht="25.5">
      <c r="B21" s="591">
        <v>10</v>
      </c>
      <c r="C21" s="594" t="s">
        <v>1166</v>
      </c>
      <c r="D21" s="341" t="s">
        <v>1077</v>
      </c>
    </row>
    <row r="22" spans="2:4" ht="15">
      <c r="B22" s="591"/>
      <c r="C22" s="590" t="s">
        <v>1167</v>
      </c>
      <c r="D22" s="300"/>
    </row>
    <row r="23" spans="2:4" ht="15">
      <c r="B23" s="591">
        <v>11</v>
      </c>
      <c r="C23" s="595" t="s">
        <v>1168</v>
      </c>
      <c r="D23" s="341" t="s">
        <v>1077</v>
      </c>
    </row>
    <row r="24" spans="2:4" ht="15">
      <c r="B24" s="591">
        <v>12</v>
      </c>
      <c r="C24" s="595" t="s">
        <v>1169</v>
      </c>
      <c r="D24" s="341" t="s">
        <v>1077</v>
      </c>
    </row>
    <row r="25" spans="2:4" ht="15">
      <c r="B25" s="591">
        <v>13</v>
      </c>
      <c r="C25" s="595" t="s">
        <v>1170</v>
      </c>
      <c r="D25" s="341" t="s">
        <v>1077</v>
      </c>
    </row>
    <row r="26" spans="2:4" ht="15">
      <c r="B26" s="591">
        <v>14</v>
      </c>
      <c r="C26" s="590" t="s">
        <v>1171</v>
      </c>
      <c r="D26" s="341" t="s">
        <v>1077</v>
      </c>
    </row>
    <row r="27" spans="2:4" ht="15.75" thickBot="1">
      <c r="B27" s="596"/>
      <c r="C27" s="597" t="s">
        <v>1172</v>
      </c>
      <c r="D27" s="301">
        <v>1</v>
      </c>
    </row>
    <row r="29" spans="2:4" ht="39" customHeight="1">
      <c r="B29" s="303" t="s">
        <v>1173</v>
      </c>
      <c r="C29" s="916" t="s">
        <v>1174</v>
      </c>
      <c r="D29" s="917"/>
    </row>
    <row r="30" spans="3:4" ht="51.75" customHeight="1">
      <c r="C30" s="916" t="s">
        <v>1175</v>
      </c>
      <c r="D30" s="917"/>
    </row>
    <row r="32" spans="1:4" ht="61.5" customHeight="1">
      <c r="A32" s="302" t="s">
        <v>1176</v>
      </c>
      <c r="B32" s="918"/>
      <c r="C32" s="919"/>
      <c r="D32" s="920"/>
    </row>
    <row r="33" ht="15.75" thickBot="1"/>
    <row r="34" spans="1:4" ht="77.25" customHeight="1" thickBot="1">
      <c r="A34" s="302" t="s">
        <v>1178</v>
      </c>
      <c r="B34" s="921" t="s">
        <v>1177</v>
      </c>
      <c r="C34" s="922"/>
      <c r="D34" s="923"/>
    </row>
    <row r="35" spans="2:4" ht="15">
      <c r="B35" s="586"/>
      <c r="C35" s="587" t="s">
        <v>1151</v>
      </c>
      <c r="D35" s="588" t="s">
        <v>1152</v>
      </c>
    </row>
    <row r="36" spans="2:4" ht="15">
      <c r="B36" s="589"/>
      <c r="C36" s="590" t="s">
        <v>1179</v>
      </c>
      <c r="D36" s="341" t="s">
        <v>1077</v>
      </c>
    </row>
    <row r="37" spans="2:4" ht="15">
      <c r="B37" s="591"/>
      <c r="C37" s="592" t="s">
        <v>1191</v>
      </c>
      <c r="D37" s="299"/>
    </row>
    <row r="38" spans="2:4" ht="15">
      <c r="B38" s="591">
        <v>1</v>
      </c>
      <c r="C38" s="598" t="s">
        <v>1192</v>
      </c>
      <c r="D38" s="341" t="s">
        <v>1077</v>
      </c>
    </row>
    <row r="39" spans="2:4" ht="15">
      <c r="B39" s="591">
        <v>2</v>
      </c>
      <c r="C39" s="598" t="s">
        <v>1193</v>
      </c>
      <c r="D39" s="341" t="s">
        <v>1077</v>
      </c>
    </row>
    <row r="40" spans="2:4" ht="15">
      <c r="B40" s="591"/>
      <c r="C40" s="592" t="s">
        <v>1194</v>
      </c>
      <c r="D40" s="299"/>
    </row>
    <row r="41" spans="2:4" ht="15">
      <c r="B41" s="591">
        <v>3</v>
      </c>
      <c r="C41" s="592" t="s">
        <v>1180</v>
      </c>
      <c r="D41" s="341" t="s">
        <v>1077</v>
      </c>
    </row>
    <row r="42" spans="2:4" ht="15">
      <c r="B42" s="591">
        <v>4</v>
      </c>
      <c r="C42" s="599" t="s">
        <v>1181</v>
      </c>
      <c r="D42" s="341" t="s">
        <v>1077</v>
      </c>
    </row>
    <row r="43" spans="2:4" ht="15">
      <c r="B43" s="591">
        <v>5</v>
      </c>
      <c r="C43" s="599" t="s">
        <v>1182</v>
      </c>
      <c r="D43" s="341" t="s">
        <v>1077</v>
      </c>
    </row>
    <row r="44" spans="2:4" ht="15">
      <c r="B44" s="591"/>
      <c r="C44" s="592" t="s">
        <v>1195</v>
      </c>
      <c r="D44" s="299"/>
    </row>
    <row r="45" spans="2:4" ht="15">
      <c r="B45" s="591">
        <v>6</v>
      </c>
      <c r="C45" s="598" t="s">
        <v>1183</v>
      </c>
      <c r="D45" s="341" t="s">
        <v>1077</v>
      </c>
    </row>
    <row r="46" spans="2:4" ht="15">
      <c r="B46" s="591">
        <v>7</v>
      </c>
      <c r="C46" s="598" t="s">
        <v>1184</v>
      </c>
      <c r="D46" s="341" t="s">
        <v>1077</v>
      </c>
    </row>
    <row r="47" spans="2:4" ht="15">
      <c r="B47" s="591">
        <v>8</v>
      </c>
      <c r="C47" s="598" t="s">
        <v>1185</v>
      </c>
      <c r="D47" s="341" t="s">
        <v>1077</v>
      </c>
    </row>
    <row r="48" spans="2:4" ht="15">
      <c r="B48" s="591"/>
      <c r="C48" s="600" t="s">
        <v>1186</v>
      </c>
      <c r="D48" s="299"/>
    </row>
    <row r="49" spans="2:4" ht="15">
      <c r="B49" s="591">
        <v>8</v>
      </c>
      <c r="C49" s="598" t="s">
        <v>1187</v>
      </c>
      <c r="D49" s="341" t="s">
        <v>1077</v>
      </c>
    </row>
    <row r="50" spans="2:4" ht="15">
      <c r="B50" s="591">
        <v>9</v>
      </c>
      <c r="C50" s="598" t="s">
        <v>1188</v>
      </c>
      <c r="D50" s="341" t="s">
        <v>1077</v>
      </c>
    </row>
    <row r="51" spans="2:4" ht="15">
      <c r="B51" s="591">
        <v>10</v>
      </c>
      <c r="C51" s="600" t="s">
        <v>1189</v>
      </c>
      <c r="D51" s="341" t="s">
        <v>1077</v>
      </c>
    </row>
    <row r="52" spans="2:4" ht="15.75" thickBot="1">
      <c r="B52" s="596"/>
      <c r="C52" s="597" t="s">
        <v>1190</v>
      </c>
      <c r="D52" s="301">
        <v>1</v>
      </c>
    </row>
    <row r="54" spans="2:4" ht="59.25" customHeight="1">
      <c r="B54" s="303" t="s">
        <v>1197</v>
      </c>
      <c r="C54" s="916" t="s">
        <v>1196</v>
      </c>
      <c r="D54" s="917"/>
    </row>
    <row r="56" spans="1:4" ht="55.5" customHeight="1">
      <c r="A56" s="302" t="s">
        <v>1198</v>
      </c>
      <c r="B56" s="918"/>
      <c r="C56" s="919"/>
      <c r="D56" s="920"/>
    </row>
    <row r="58" ht="15.75" thickBot="1"/>
    <row r="59" spans="1:4" ht="72.75" customHeight="1" thickBot="1">
      <c r="A59" s="302" t="s">
        <v>1199</v>
      </c>
      <c r="B59" s="921" t="s">
        <v>1200</v>
      </c>
      <c r="C59" s="922"/>
      <c r="D59" s="923"/>
    </row>
    <row r="61" spans="2:4" ht="30" customHeight="1">
      <c r="B61" s="303" t="s">
        <v>1197</v>
      </c>
      <c r="C61" s="916" t="s">
        <v>1201</v>
      </c>
      <c r="D61" s="917"/>
    </row>
    <row r="63" spans="1:4" ht="72.75" customHeight="1">
      <c r="A63" s="302"/>
      <c r="B63" s="918"/>
      <c r="C63" s="919"/>
      <c r="D63" s="920"/>
    </row>
    <row r="65" ht="15.75" thickBot="1"/>
    <row r="66" spans="1:4" ht="136.5" customHeight="1" thickBot="1">
      <c r="A66" s="302" t="s">
        <v>1202</v>
      </c>
      <c r="B66" s="921" t="s">
        <v>1203</v>
      </c>
      <c r="C66" s="922"/>
      <c r="D66" s="923"/>
    </row>
    <row r="68" spans="2:4" ht="15">
      <c r="B68" s="303" t="s">
        <v>1197</v>
      </c>
      <c r="C68" s="916" t="s">
        <v>1205</v>
      </c>
      <c r="D68" s="917"/>
    </row>
    <row r="70" spans="1:4" ht="90.75" customHeight="1">
      <c r="A70" s="302"/>
      <c r="B70" s="918"/>
      <c r="C70" s="919"/>
      <c r="D70" s="920"/>
    </row>
  </sheetData>
  <sheetProtection/>
  <mergeCells count="14">
    <mergeCell ref="B59:D59"/>
    <mergeCell ref="C61:D61"/>
    <mergeCell ref="B63:D63"/>
    <mergeCell ref="B66:D66"/>
    <mergeCell ref="C68:D68"/>
    <mergeCell ref="B70:D70"/>
    <mergeCell ref="C54:D54"/>
    <mergeCell ref="B56:D56"/>
    <mergeCell ref="B6:D6"/>
    <mergeCell ref="B4:D4"/>
    <mergeCell ref="C29:D29"/>
    <mergeCell ref="C30:D30"/>
    <mergeCell ref="B32:D32"/>
    <mergeCell ref="B34:D34"/>
  </mergeCells>
  <printOptions/>
  <pageMargins left="0" right="0" top="0.5511811023622047" bottom="0.35433070866141736" header="0.31496062992125984" footer="0.31496062992125984"/>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I271"/>
  <sheetViews>
    <sheetView showGridLines="0" zoomScalePageLayoutView="0" workbookViewId="0" topLeftCell="A1">
      <selection activeCell="A1" sqref="A1"/>
    </sheetView>
  </sheetViews>
  <sheetFormatPr defaultColWidth="9.140625" defaultRowHeight="15"/>
  <cols>
    <col min="1" max="1" width="4.421875" style="3" customWidth="1"/>
    <col min="2" max="2" width="58.57421875" style="3" customWidth="1"/>
    <col min="3" max="3" width="17.7109375" style="3" customWidth="1"/>
    <col min="4" max="4" width="17.57421875" style="3" customWidth="1"/>
    <col min="5" max="5" width="17.421875" style="3" customWidth="1"/>
    <col min="6" max="7" width="16.28125" style="3" customWidth="1"/>
    <col min="8" max="8" width="18.28125" style="3" customWidth="1"/>
    <col min="9" max="9" width="2.140625" style="3" customWidth="1"/>
    <col min="10" max="236" width="9.140625" style="3" customWidth="1"/>
    <col min="237" max="237" width="48.7109375" style="3" customWidth="1"/>
    <col min="238" max="238" width="9.140625" style="3" customWidth="1"/>
    <col min="239" max="239" width="17.57421875" style="3" customWidth="1"/>
    <col min="240" max="240" width="18.7109375" style="3" customWidth="1"/>
    <col min="241" max="241" width="16.28125" style="3" customWidth="1"/>
    <col min="242" max="242" width="23.00390625" style="3" customWidth="1"/>
    <col min="243" max="243" width="17.8515625" style="3" customWidth="1"/>
    <col min="244" max="244" width="25.7109375" style="3" customWidth="1"/>
    <col min="245" max="16384" width="9.140625" style="3" customWidth="1"/>
  </cols>
  <sheetData>
    <row r="1" spans="1:9" ht="15.75">
      <c r="A1" s="83" t="str">
        <f>Participant!$A$1</f>
        <v>&lt;Participant's name&gt;</v>
      </c>
      <c r="B1" s="125"/>
      <c r="C1" s="126"/>
      <c r="D1" s="126"/>
      <c r="E1" s="126"/>
      <c r="F1" s="127"/>
      <c r="G1" s="127"/>
      <c r="H1" s="86" t="str">
        <f>Participant!$E$1</f>
        <v>2013 - - (-)</v>
      </c>
      <c r="I1" s="25" t="s">
        <v>141</v>
      </c>
    </row>
    <row r="2" spans="1:9" ht="15.75">
      <c r="A2" s="89" t="str">
        <f>Participant!$A$2</f>
        <v>-</v>
      </c>
      <c r="B2" s="128"/>
      <c r="C2" s="129"/>
      <c r="D2" s="92" t="s">
        <v>448</v>
      </c>
      <c r="E2" s="92"/>
      <c r="F2" s="130"/>
      <c r="G2" s="130"/>
      <c r="H2" s="93" t="str">
        <f>Version</f>
        <v>EIOPA-14-216-ST14_Templates-(20140709)</v>
      </c>
      <c r="I2" s="25" t="s">
        <v>141</v>
      </c>
    </row>
    <row r="3" spans="1:9" ht="15.75" thickBot="1">
      <c r="A3" s="7"/>
      <c r="B3" s="30"/>
      <c r="C3" s="8"/>
      <c r="D3" s="8"/>
      <c r="E3" s="31"/>
      <c r="F3" s="31"/>
      <c r="G3" s="31"/>
      <c r="H3" s="31"/>
      <c r="I3" s="25" t="s">
        <v>141</v>
      </c>
    </row>
    <row r="4" spans="2:9" ht="15.75" thickBot="1">
      <c r="B4" s="77" t="s">
        <v>448</v>
      </c>
      <c r="C4" s="78"/>
      <c r="D4" s="651" t="s">
        <v>1243</v>
      </c>
      <c r="E4" s="6"/>
      <c r="F4" s="6"/>
      <c r="G4" s="6"/>
      <c r="H4" s="6"/>
      <c r="I4" s="25" t="s">
        <v>141</v>
      </c>
    </row>
    <row r="5" spans="1:9" s="12" customFormat="1" ht="15">
      <c r="A5" s="7"/>
      <c r="B5" s="495" t="str">
        <f>B28</f>
        <v>I. Natural catastrophe or man-made event stress (entity specific)</v>
      </c>
      <c r="C5" s="80" t="str">
        <f ca="1">HYPERLINK("#"&amp;CELL("address",A28),A28)</f>
        <v>I.</v>
      </c>
      <c r="D5" s="659"/>
      <c r="E5" s="6"/>
      <c r="F5" s="6"/>
      <c r="G5" s="6"/>
      <c r="H5" s="6"/>
      <c r="I5" s="25" t="s">
        <v>141</v>
      </c>
    </row>
    <row r="6" spans="1:9" s="12" customFormat="1" ht="15">
      <c r="A6" s="7"/>
      <c r="B6" s="499" t="str">
        <f>B30</f>
        <v>I.i Largest probable maximum loss under a 1-in-200 year basis</v>
      </c>
      <c r="C6" s="80" t="str">
        <f ca="1">HYPERLINK("#"&amp;CELL("address",A30),A30)</f>
        <v>I.i</v>
      </c>
      <c r="D6" s="614" t="s">
        <v>494</v>
      </c>
      <c r="F6" s="6"/>
      <c r="G6" s="6"/>
      <c r="H6" s="6"/>
      <c r="I6" s="25" t="s">
        <v>141</v>
      </c>
    </row>
    <row r="7" spans="1:9" s="12" customFormat="1" ht="15">
      <c r="A7" s="7"/>
      <c r="B7" s="499" t="str">
        <f>B47</f>
        <v>I.ii Largest probable maximum loss under a 1-in-100 year basis</v>
      </c>
      <c r="C7" s="80" t="str">
        <f ca="1">HYPERLINK("#"&amp;CELL("address",A47),A47)</f>
        <v>I.ii</v>
      </c>
      <c r="D7" s="614" t="s">
        <v>494</v>
      </c>
      <c r="E7" s="6"/>
      <c r="F7" s="6"/>
      <c r="G7" s="6"/>
      <c r="H7" s="6"/>
      <c r="I7" s="25" t="s">
        <v>141</v>
      </c>
    </row>
    <row r="8" spans="1:9" s="12" customFormat="1" ht="15">
      <c r="A8" s="7"/>
      <c r="B8" s="495" t="str">
        <f>B64</f>
        <v>II. Market-wide (pre)-defined events</v>
      </c>
      <c r="C8" s="80" t="str">
        <f ca="1">HYPERLINK("#"&amp;CELL("address",A64),A64)</f>
        <v>II.</v>
      </c>
      <c r="D8" s="660"/>
      <c r="E8" s="6"/>
      <c r="F8" s="6"/>
      <c r="G8" s="6"/>
      <c r="H8" s="6"/>
      <c r="I8" s="25" t="s">
        <v>141</v>
      </c>
    </row>
    <row r="9" spans="1:9" s="12" customFormat="1" ht="15">
      <c r="A9" s="7"/>
      <c r="B9" s="499" t="str">
        <f>B67</f>
        <v>II.1 North European Windstorm</v>
      </c>
      <c r="C9" s="80" t="str">
        <f ca="1">HYPERLINK("#"&amp;CELL("address",A67),A67)</f>
        <v>II.1</v>
      </c>
      <c r="D9" s="614" t="s">
        <v>494</v>
      </c>
      <c r="E9" s="6"/>
      <c r="F9" s="6"/>
      <c r="G9" s="6"/>
      <c r="H9" s="6"/>
      <c r="I9" s="25" t="s">
        <v>141</v>
      </c>
    </row>
    <row r="10" spans="1:9" s="12" customFormat="1" ht="15">
      <c r="A10" s="7"/>
      <c r="B10" s="499" t="str">
        <f>B91</f>
        <v>II.2 US Hurricane</v>
      </c>
      <c r="C10" s="80" t="str">
        <f ca="1">HYPERLINK("#"&amp;CELL("address",A91),A91)</f>
        <v>II.2</v>
      </c>
      <c r="D10" s="614" t="s">
        <v>494</v>
      </c>
      <c r="E10" s="6"/>
      <c r="F10" s="6"/>
      <c r="G10" s="6"/>
      <c r="H10" s="6"/>
      <c r="I10" s="25" t="s">
        <v>141</v>
      </c>
    </row>
    <row r="11" spans="1:9" s="12" customFormat="1" ht="15">
      <c r="A11" s="7"/>
      <c r="B11" s="499" t="str">
        <f>B115</f>
        <v>II.3 Turkey Earthquake (Istanbul)</v>
      </c>
      <c r="C11" s="80" t="str">
        <f ca="1">HYPERLINK("#"&amp;CELL("address",A115),A115)</f>
        <v>II.3</v>
      </c>
      <c r="D11" s="614" t="s">
        <v>494</v>
      </c>
      <c r="E11" s="6"/>
      <c r="F11" s="6"/>
      <c r="G11" s="6"/>
      <c r="H11" s="6"/>
      <c r="I11" s="25" t="s">
        <v>141</v>
      </c>
    </row>
    <row r="12" spans="1:9" s="12" customFormat="1" ht="15">
      <c r="A12" s="7"/>
      <c r="B12" s="499" t="str">
        <f>B139</f>
        <v>II.4 Central &amp; Eastern European Flood</v>
      </c>
      <c r="C12" s="80" t="str">
        <f ca="1">HYPERLINK("#"&amp;CELL("address",A139),A139)</f>
        <v>II.4</v>
      </c>
      <c r="D12" s="614" t="s">
        <v>494</v>
      </c>
      <c r="E12" s="6"/>
      <c r="F12" s="6"/>
      <c r="G12" s="6"/>
      <c r="H12" s="6"/>
      <c r="I12" s="25" t="s">
        <v>141</v>
      </c>
    </row>
    <row r="13" spans="1:9" s="12" customFormat="1" ht="15">
      <c r="A13" s="7"/>
      <c r="B13" s="499" t="str">
        <f>B163</f>
        <v>II.5 Airport Crash Event</v>
      </c>
      <c r="C13" s="80" t="str">
        <f ca="1">HYPERLINK("#"&amp;CELL("address",A163),A163)</f>
        <v>II.5</v>
      </c>
      <c r="D13" s="614" t="s">
        <v>494</v>
      </c>
      <c r="E13" s="6"/>
      <c r="F13" s="6"/>
      <c r="G13" s="6"/>
      <c r="H13" s="6"/>
      <c r="I13" s="25" t="s">
        <v>141</v>
      </c>
    </row>
    <row r="14" spans="1:9" s="12" customFormat="1" ht="15">
      <c r="A14" s="7"/>
      <c r="B14" s="495" t="str">
        <f>B187</f>
        <v>III. Provision deficiency test (non-life)</v>
      </c>
      <c r="C14" s="80" t="str">
        <f ca="1">HYPERLINK("#"&amp;CELL("address",A187),A187)</f>
        <v>III.</v>
      </c>
      <c r="D14" s="660"/>
      <c r="E14" s="6"/>
      <c r="F14" s="6"/>
      <c r="G14" s="6"/>
      <c r="H14" s="6"/>
      <c r="I14" s="25" t="s">
        <v>141</v>
      </c>
    </row>
    <row r="15" spans="1:9" s="12" customFormat="1" ht="15">
      <c r="A15" s="7"/>
      <c r="B15" s="499" t="str">
        <f>E189</f>
        <v>Under a 1% increase assumption</v>
      </c>
      <c r="C15" s="80" t="s">
        <v>1244</v>
      </c>
      <c r="D15" s="614" t="s">
        <v>494</v>
      </c>
      <c r="E15" s="6"/>
      <c r="F15" s="6"/>
      <c r="G15" s="6"/>
      <c r="H15" s="6"/>
      <c r="I15" s="25" t="s">
        <v>141</v>
      </c>
    </row>
    <row r="16" spans="1:9" s="12" customFormat="1" ht="15">
      <c r="A16" s="7"/>
      <c r="B16" s="499" t="str">
        <f>G189</f>
        <v>Under a 3% increase assumption</v>
      </c>
      <c r="C16" s="80" t="s">
        <v>1245</v>
      </c>
      <c r="D16" s="614" t="s">
        <v>494</v>
      </c>
      <c r="E16" s="6"/>
      <c r="F16" s="6"/>
      <c r="G16" s="6"/>
      <c r="H16" s="6"/>
      <c r="I16" s="25" t="s">
        <v>141</v>
      </c>
    </row>
    <row r="17" spans="1:9" s="12" customFormat="1" ht="15">
      <c r="A17" s="7"/>
      <c r="B17" s="495" t="str">
        <f>B207</f>
        <v>IV. Life insurance stresses</v>
      </c>
      <c r="C17" s="80" t="str">
        <f ca="1">HYPERLINK("#"&amp;CELL("address",A207),A207)</f>
        <v>IV.</v>
      </c>
      <c r="D17" s="660"/>
      <c r="E17" s="6"/>
      <c r="F17" s="6"/>
      <c r="G17" s="6"/>
      <c r="H17" s="6"/>
      <c r="I17" s="25" t="s">
        <v>141</v>
      </c>
    </row>
    <row r="18" spans="1:9" s="12" customFormat="1" ht="15">
      <c r="A18" s="7"/>
      <c r="B18" s="499" t="str">
        <f>B209</f>
        <v>IV.A Longevity stress</v>
      </c>
      <c r="C18" s="80" t="str">
        <f ca="1">HYPERLINK("#"&amp;CELL("address",A209),A209)</f>
        <v>IV.A</v>
      </c>
      <c r="D18" s="660"/>
      <c r="E18" s="6"/>
      <c r="F18" s="6"/>
      <c r="G18" s="6"/>
      <c r="H18" s="6"/>
      <c r="I18" s="25" t="s">
        <v>141</v>
      </c>
    </row>
    <row r="19" spans="1:9" s="12" customFormat="1" ht="15">
      <c r="A19" s="7"/>
      <c r="B19" s="657" t="str">
        <f>E209</f>
        <v>Under the 10% uplift assumption</v>
      </c>
      <c r="C19" s="80" t="s">
        <v>2000</v>
      </c>
      <c r="D19" s="614" t="s">
        <v>494</v>
      </c>
      <c r="E19" s="6"/>
      <c r="F19" s="6"/>
      <c r="G19" s="6"/>
      <c r="H19" s="6"/>
      <c r="I19" s="25" t="s">
        <v>141</v>
      </c>
    </row>
    <row r="20" spans="1:9" s="12" customFormat="1" ht="15">
      <c r="A20" s="7"/>
      <c r="B20" s="657" t="str">
        <f>G209</f>
        <v>Under the 18% uplift assumption</v>
      </c>
      <c r="C20" s="80" t="s">
        <v>2001</v>
      </c>
      <c r="D20" s="614" t="s">
        <v>494</v>
      </c>
      <c r="E20" s="6"/>
      <c r="F20" s="6"/>
      <c r="G20" s="6"/>
      <c r="H20" s="6"/>
      <c r="I20" s="25" t="s">
        <v>141</v>
      </c>
    </row>
    <row r="21" spans="1:9" s="12" customFormat="1" ht="15">
      <c r="A21" s="7"/>
      <c r="B21" s="499" t="str">
        <f>B232</f>
        <v>IV.B Mortality stress</v>
      </c>
      <c r="C21" s="80" t="str">
        <f ca="1">HYPERLINK("#"&amp;CELL("address",A232),A232)</f>
        <v>IV.B</v>
      </c>
      <c r="D21" s="660"/>
      <c r="E21" s="6"/>
      <c r="F21" s="6"/>
      <c r="G21" s="6"/>
      <c r="H21" s="6"/>
      <c r="I21" s="25" t="s">
        <v>141</v>
      </c>
    </row>
    <row r="22" spans="1:9" s="12" customFormat="1" ht="15">
      <c r="A22" s="7"/>
      <c r="B22" s="657" t="str">
        <f>E232</f>
        <v>Under +2 death per 1000 assumption</v>
      </c>
      <c r="C22" s="80" t="s">
        <v>2002</v>
      </c>
      <c r="D22" s="614" t="s">
        <v>494</v>
      </c>
      <c r="E22" s="6"/>
      <c r="F22" s="6"/>
      <c r="G22" s="6"/>
      <c r="H22" s="6"/>
      <c r="I22" s="25" t="s">
        <v>141</v>
      </c>
    </row>
    <row r="23" spans="1:9" s="12" customFormat="1" ht="15">
      <c r="A23" s="7"/>
      <c r="B23" s="657" t="str">
        <f>G232</f>
        <v>Under +0.6 death per 1000 assumption</v>
      </c>
      <c r="C23" s="80" t="s">
        <v>2003</v>
      </c>
      <c r="D23" s="614" t="s">
        <v>494</v>
      </c>
      <c r="E23" s="6"/>
      <c r="F23" s="6"/>
      <c r="G23" s="6"/>
      <c r="H23" s="6"/>
      <c r="I23" s="25" t="s">
        <v>141</v>
      </c>
    </row>
    <row r="24" spans="1:9" s="12" customFormat="1" ht="15">
      <c r="A24" s="7"/>
      <c r="B24" s="499" t="str">
        <f>B256</f>
        <v>IV.C Lapse stress</v>
      </c>
      <c r="C24" s="80" t="str">
        <f ca="1">HYPERLINK("#"&amp;CELL("address",A256),A256)</f>
        <v>IV.C</v>
      </c>
      <c r="D24" s="660"/>
      <c r="E24" s="6"/>
      <c r="F24" s="6"/>
      <c r="G24" s="6"/>
      <c r="H24" s="6"/>
      <c r="I24" s="25" t="s">
        <v>141</v>
      </c>
    </row>
    <row r="25" spans="1:9" s="12" customFormat="1" ht="15">
      <c r="A25" s="7"/>
      <c r="B25" s="657" t="str">
        <f>E256</f>
        <v>Under the 20% mass lapse assumption</v>
      </c>
      <c r="C25" s="80" t="s">
        <v>2004</v>
      </c>
      <c r="D25" s="614" t="s">
        <v>494</v>
      </c>
      <c r="E25" s="6"/>
      <c r="F25" s="6"/>
      <c r="G25" s="6"/>
      <c r="H25" s="6"/>
      <c r="I25" s="25" t="s">
        <v>141</v>
      </c>
    </row>
    <row r="26" spans="1:9" s="12" customFormat="1" ht="15">
      <c r="A26" s="7"/>
      <c r="B26" s="658" t="str">
        <f>G256</f>
        <v>Under the 35% mass lapse assumption</v>
      </c>
      <c r="C26" s="81" t="s">
        <v>2005</v>
      </c>
      <c r="D26" s="614" t="s">
        <v>494</v>
      </c>
      <c r="E26" s="6"/>
      <c r="F26" s="6"/>
      <c r="G26" s="6"/>
      <c r="H26" s="6"/>
      <c r="I26" s="25" t="s">
        <v>141</v>
      </c>
    </row>
    <row r="27" spans="1:9" s="12" customFormat="1" ht="15">
      <c r="A27" s="7"/>
      <c r="D27" s="13"/>
      <c r="E27" s="6"/>
      <c r="F27" s="6"/>
      <c r="G27" s="6"/>
      <c r="H27" s="6"/>
      <c r="I27" s="25" t="s">
        <v>141</v>
      </c>
    </row>
    <row r="28" spans="1:9" s="12" customFormat="1" ht="18.75">
      <c r="A28" s="228" t="s">
        <v>977</v>
      </c>
      <c r="B28" s="157" t="s">
        <v>1106</v>
      </c>
      <c r="C28" s="158"/>
      <c r="D28" s="13"/>
      <c r="E28" s="6"/>
      <c r="F28" s="6"/>
      <c r="G28" s="6"/>
      <c r="H28" s="6"/>
      <c r="I28" s="25" t="s">
        <v>141</v>
      </c>
    </row>
    <row r="29" spans="4:9" ht="15.75" thickBot="1">
      <c r="D29" s="8"/>
      <c r="E29" s="8"/>
      <c r="F29" s="8"/>
      <c r="G29" s="8"/>
      <c r="I29" s="25" t="s">
        <v>141</v>
      </c>
    </row>
    <row r="30" spans="1:9" ht="15.75" thickBot="1">
      <c r="A30" s="229" t="s">
        <v>1000</v>
      </c>
      <c r="B30" s="297" t="s">
        <v>1012</v>
      </c>
      <c r="C30" s="430" t="s">
        <v>971</v>
      </c>
      <c r="D30" s="430" t="s">
        <v>972</v>
      </c>
      <c r="E30" s="430" t="s">
        <v>972</v>
      </c>
      <c r="F30" s="204" t="s">
        <v>455</v>
      </c>
      <c r="G30" s="8"/>
      <c r="I30" s="25" t="s">
        <v>141</v>
      </c>
    </row>
    <row r="31" spans="2:9" ht="15">
      <c r="B31" s="431" t="s">
        <v>1005</v>
      </c>
      <c r="C31" s="289"/>
      <c r="D31" s="290"/>
      <c r="E31" s="344" t="s">
        <v>494</v>
      </c>
      <c r="F31" s="291"/>
      <c r="G31" s="8"/>
      <c r="I31" s="25" t="s">
        <v>141</v>
      </c>
    </row>
    <row r="32" spans="2:9" ht="15">
      <c r="B32" s="432" t="s">
        <v>1006</v>
      </c>
      <c r="C32" s="292"/>
      <c r="D32" s="293"/>
      <c r="E32" s="345" t="s">
        <v>494</v>
      </c>
      <c r="F32" s="223"/>
      <c r="G32" s="8"/>
      <c r="I32" s="25" t="s">
        <v>141</v>
      </c>
    </row>
    <row r="33" spans="2:9" ht="15">
      <c r="B33" s="432" t="s">
        <v>1007</v>
      </c>
      <c r="C33" s="292"/>
      <c r="D33" s="346" t="s">
        <v>494</v>
      </c>
      <c r="E33" s="293"/>
      <c r="F33" s="223"/>
      <c r="G33" s="8"/>
      <c r="I33" s="25" t="s">
        <v>141</v>
      </c>
    </row>
    <row r="34" spans="2:9" ht="15">
      <c r="B34" s="432" t="s">
        <v>1008</v>
      </c>
      <c r="C34" s="225">
        <f>SUM('BS'!$C$175)</f>
        <v>0</v>
      </c>
      <c r="D34" s="346" t="s">
        <v>494</v>
      </c>
      <c r="E34" s="293"/>
      <c r="F34" s="224" t="str">
        <f>IF(OR(SUM(C34)=0,D34="-"),"-",(SUM(D34)-SUM(C34))/SUM(C34))</f>
        <v>-</v>
      </c>
      <c r="G34" s="8"/>
      <c r="I34" s="25" t="s">
        <v>141</v>
      </c>
    </row>
    <row r="35" spans="2:9" ht="15">
      <c r="B35" s="432" t="s">
        <v>1009</v>
      </c>
      <c r="C35" s="225">
        <f>SUM('BS'!$C$228)</f>
        <v>0</v>
      </c>
      <c r="D35" s="225">
        <f>C35</f>
        <v>0</v>
      </c>
      <c r="E35" s="293"/>
      <c r="F35" s="224" t="str">
        <f>IF(OR(SUM(C35)=0,D35="-"),"-",(SUM(D35)-SUM(C35))/SUM(C35))</f>
        <v>-</v>
      </c>
      <c r="G35" s="8"/>
      <c r="I35" s="25" t="s">
        <v>141</v>
      </c>
    </row>
    <row r="36" spans="2:9" ht="15.75" thickBot="1">
      <c r="B36" s="433" t="s">
        <v>1010</v>
      </c>
      <c r="C36" s="294" t="str">
        <f>IF(SUM(C35)=0,"-",IF(C34="-","-",SUM(C34)/SUM(C35)))</f>
        <v>-</v>
      </c>
      <c r="D36" s="226" t="str">
        <f>IF(SUM(D35)=0,"-",IF(D34="-","-",SUM(D34)/SUM(D35)))</f>
        <v>-</v>
      </c>
      <c r="E36" s="296"/>
      <c r="F36" s="227" t="str">
        <f>IF(OR(SUM(C36)=0,D36="-"),"-",(SUM(D36)-SUM(C36))/SUM(C36))</f>
        <v>-</v>
      </c>
      <c r="G36" s="8"/>
      <c r="I36" s="25" t="s">
        <v>141</v>
      </c>
    </row>
    <row r="37" spans="6:9" ht="15.75" thickBot="1">
      <c r="F37" s="28"/>
      <c r="G37" s="8"/>
      <c r="I37" s="25" t="s">
        <v>141</v>
      </c>
    </row>
    <row r="38" spans="2:9" ht="30.75" customHeight="1" thickBot="1">
      <c r="B38" s="434" t="s">
        <v>1016</v>
      </c>
      <c r="C38" s="847"/>
      <c r="D38" s="847"/>
      <c r="E38" s="847"/>
      <c r="F38" s="847"/>
      <c r="G38" s="8"/>
      <c r="I38" s="25" t="s">
        <v>141</v>
      </c>
    </row>
    <row r="39" spans="6:9" ht="15.75" thickBot="1">
      <c r="F39" s="28"/>
      <c r="G39" s="8"/>
      <c r="I39" s="25" t="s">
        <v>141</v>
      </c>
    </row>
    <row r="40" spans="2:9" ht="64.5" thickBot="1">
      <c r="B40" s="435" t="s">
        <v>456</v>
      </c>
      <c r="C40" s="436" t="s">
        <v>457</v>
      </c>
      <c r="D40" s="436" t="s">
        <v>458</v>
      </c>
      <c r="E40" s="436" t="s">
        <v>973</v>
      </c>
      <c r="F40" s="437" t="s">
        <v>974</v>
      </c>
      <c r="G40" s="8"/>
      <c r="I40" s="25" t="s">
        <v>141</v>
      </c>
    </row>
    <row r="41" spans="2:9" ht="15">
      <c r="B41" s="929" t="s">
        <v>999</v>
      </c>
      <c r="C41" s="72">
        <v>1</v>
      </c>
      <c r="D41" s="340"/>
      <c r="E41" s="272" t="s">
        <v>494</v>
      </c>
      <c r="F41" s="278" t="s">
        <v>494</v>
      </c>
      <c r="G41" s="8"/>
      <c r="I41" s="25" t="s">
        <v>141</v>
      </c>
    </row>
    <row r="42" spans="2:9" ht="15">
      <c r="B42" s="930"/>
      <c r="C42" s="73">
        <v>2</v>
      </c>
      <c r="D42" s="340"/>
      <c r="E42" s="272" t="s">
        <v>494</v>
      </c>
      <c r="F42" s="278" t="s">
        <v>494</v>
      </c>
      <c r="G42" s="8"/>
      <c r="I42" s="25" t="s">
        <v>141</v>
      </c>
    </row>
    <row r="43" spans="2:9" ht="15">
      <c r="B43" s="930"/>
      <c r="C43" s="73">
        <v>3</v>
      </c>
      <c r="D43" s="340"/>
      <c r="E43" s="272" t="s">
        <v>494</v>
      </c>
      <c r="F43" s="278" t="s">
        <v>494</v>
      </c>
      <c r="G43" s="8"/>
      <c r="I43" s="25" t="s">
        <v>141</v>
      </c>
    </row>
    <row r="44" spans="2:9" ht="15">
      <c r="B44" s="930"/>
      <c r="C44" s="73">
        <v>4</v>
      </c>
      <c r="D44" s="340"/>
      <c r="E44" s="272" t="s">
        <v>494</v>
      </c>
      <c r="F44" s="278" t="s">
        <v>494</v>
      </c>
      <c r="G44" s="8"/>
      <c r="I44" s="25" t="s">
        <v>141</v>
      </c>
    </row>
    <row r="45" spans="2:9" ht="15.75" thickBot="1">
      <c r="B45" s="931"/>
      <c r="C45" s="74">
        <v>5</v>
      </c>
      <c r="D45" s="340"/>
      <c r="E45" s="273" t="s">
        <v>494</v>
      </c>
      <c r="F45" s="279" t="s">
        <v>494</v>
      </c>
      <c r="G45" s="8"/>
      <c r="I45" s="25" t="s">
        <v>141</v>
      </c>
    </row>
    <row r="46" spans="4:9" ht="15.75" thickBot="1">
      <c r="D46" s="8"/>
      <c r="E46" s="8"/>
      <c r="F46" s="8"/>
      <c r="G46" s="8"/>
      <c r="I46" s="25" t="s">
        <v>141</v>
      </c>
    </row>
    <row r="47" spans="1:9" ht="15.75" thickBot="1">
      <c r="A47" s="229" t="s">
        <v>1001</v>
      </c>
      <c r="B47" s="297" t="s">
        <v>1013</v>
      </c>
      <c r="C47" s="430" t="s">
        <v>971</v>
      </c>
      <c r="D47" s="430" t="s">
        <v>972</v>
      </c>
      <c r="E47" s="430" t="s">
        <v>972</v>
      </c>
      <c r="F47" s="204" t="s">
        <v>455</v>
      </c>
      <c r="I47" s="25" t="s">
        <v>141</v>
      </c>
    </row>
    <row r="48" spans="2:9" ht="15">
      <c r="B48" s="438" t="s">
        <v>992</v>
      </c>
      <c r="C48" s="289"/>
      <c r="D48" s="290"/>
      <c r="E48" s="344" t="s">
        <v>494</v>
      </c>
      <c r="F48" s="291"/>
      <c r="I48" s="25" t="s">
        <v>141</v>
      </c>
    </row>
    <row r="49" spans="2:9" ht="15">
      <c r="B49" s="439" t="s">
        <v>993</v>
      </c>
      <c r="C49" s="292"/>
      <c r="D49" s="293"/>
      <c r="E49" s="345" t="s">
        <v>494</v>
      </c>
      <c r="F49" s="223"/>
      <c r="I49" s="25" t="s">
        <v>141</v>
      </c>
    </row>
    <row r="50" spans="2:9" ht="15">
      <c r="B50" s="439" t="s">
        <v>994</v>
      </c>
      <c r="C50" s="292"/>
      <c r="D50" s="346" t="s">
        <v>494</v>
      </c>
      <c r="E50" s="293"/>
      <c r="F50" s="223"/>
      <c r="I50" s="25" t="s">
        <v>141</v>
      </c>
    </row>
    <row r="51" spans="2:9" ht="15">
      <c r="B51" s="439" t="s">
        <v>995</v>
      </c>
      <c r="C51" s="225">
        <f>SUM('BS'!$C$175)</f>
        <v>0</v>
      </c>
      <c r="D51" s="346" t="s">
        <v>494</v>
      </c>
      <c r="E51" s="293"/>
      <c r="F51" s="224" t="str">
        <f>IF(OR(SUM(C51)=0,D51="-"),"-",(SUM(D51)-SUM(C51))/SUM(C51))</f>
        <v>-</v>
      </c>
      <c r="I51" s="25" t="s">
        <v>141</v>
      </c>
    </row>
    <row r="52" spans="2:9" ht="15">
      <c r="B52" s="439" t="s">
        <v>996</v>
      </c>
      <c r="C52" s="225">
        <f>SUM('BS'!$C$228)</f>
        <v>0</v>
      </c>
      <c r="D52" s="225">
        <f>C52</f>
        <v>0</v>
      </c>
      <c r="E52" s="293"/>
      <c r="F52" s="224" t="str">
        <f>IF(OR(SUM(C52)=0,D52="-"),"-",(SUM(D52)-SUM(C52))/SUM(C52))</f>
        <v>-</v>
      </c>
      <c r="G52" s="28"/>
      <c r="I52" s="25" t="s">
        <v>141</v>
      </c>
    </row>
    <row r="53" spans="2:9" ht="15.75" thickBot="1">
      <c r="B53" s="440" t="s">
        <v>997</v>
      </c>
      <c r="C53" s="294" t="str">
        <f>IF(SUM(C52)=0,"-",IF(C51="-","-",SUM(C51)/SUM(C52)))</f>
        <v>-</v>
      </c>
      <c r="D53" s="226" t="str">
        <f>IF(SUM(D52)=0,"-",IF(D51="-","-",SUM(D51)/SUM(D52)))</f>
        <v>-</v>
      </c>
      <c r="E53" s="296"/>
      <c r="F53" s="227" t="str">
        <f>IF(OR(SUM(C53)=0,D53="-"),"-",(SUM(D53)-SUM(C53))/SUM(C53))</f>
        <v>-</v>
      </c>
      <c r="G53" s="28"/>
      <c r="I53" s="25" t="s">
        <v>141</v>
      </c>
    </row>
    <row r="54" spans="6:9" ht="15.75" thickBot="1">
      <c r="F54" s="28"/>
      <c r="G54" s="28"/>
      <c r="I54" s="25" t="s">
        <v>141</v>
      </c>
    </row>
    <row r="55" spans="2:9" ht="30.75" customHeight="1" thickBot="1">
      <c r="B55" s="441" t="s">
        <v>998</v>
      </c>
      <c r="C55" s="847"/>
      <c r="D55" s="847"/>
      <c r="E55" s="847"/>
      <c r="F55" s="847"/>
      <c r="G55" s="28"/>
      <c r="I55" s="25" t="s">
        <v>141</v>
      </c>
    </row>
    <row r="56" spans="6:9" ht="15.75" thickBot="1">
      <c r="F56" s="28"/>
      <c r="G56" s="28"/>
      <c r="I56" s="25" t="s">
        <v>141</v>
      </c>
    </row>
    <row r="57" spans="2:9" ht="64.5" thickBot="1">
      <c r="B57" s="435" t="s">
        <v>456</v>
      </c>
      <c r="C57" s="436" t="s">
        <v>457</v>
      </c>
      <c r="D57" s="436" t="s">
        <v>458</v>
      </c>
      <c r="E57" s="436" t="s">
        <v>973</v>
      </c>
      <c r="F57" s="437" t="s">
        <v>974</v>
      </c>
      <c r="G57" s="28"/>
      <c r="I57" s="25" t="s">
        <v>141</v>
      </c>
    </row>
    <row r="58" spans="2:9" ht="15">
      <c r="B58" s="929" t="s">
        <v>999</v>
      </c>
      <c r="C58" s="72">
        <v>1</v>
      </c>
      <c r="D58" s="340"/>
      <c r="E58" s="272" t="s">
        <v>494</v>
      </c>
      <c r="F58" s="278" t="s">
        <v>494</v>
      </c>
      <c r="G58" s="28"/>
      <c r="I58" s="25" t="s">
        <v>141</v>
      </c>
    </row>
    <row r="59" spans="2:9" ht="15">
      <c r="B59" s="930"/>
      <c r="C59" s="73">
        <v>2</v>
      </c>
      <c r="D59" s="340"/>
      <c r="E59" s="272" t="s">
        <v>494</v>
      </c>
      <c r="F59" s="278" t="s">
        <v>494</v>
      </c>
      <c r="G59" s="28"/>
      <c r="I59" s="25" t="s">
        <v>141</v>
      </c>
    </row>
    <row r="60" spans="2:9" ht="15">
      <c r="B60" s="930"/>
      <c r="C60" s="73">
        <v>3</v>
      </c>
      <c r="D60" s="340"/>
      <c r="E60" s="272" t="s">
        <v>494</v>
      </c>
      <c r="F60" s="278" t="s">
        <v>494</v>
      </c>
      <c r="G60" s="28"/>
      <c r="I60" s="25" t="s">
        <v>141</v>
      </c>
    </row>
    <row r="61" spans="2:9" ht="15">
      <c r="B61" s="930"/>
      <c r="C61" s="73">
        <v>4</v>
      </c>
      <c r="D61" s="340"/>
      <c r="E61" s="272" t="s">
        <v>494</v>
      </c>
      <c r="F61" s="278" t="s">
        <v>494</v>
      </c>
      <c r="G61" s="28"/>
      <c r="I61" s="25" t="s">
        <v>141</v>
      </c>
    </row>
    <row r="62" spans="2:9" ht="15.75" thickBot="1">
      <c r="B62" s="931"/>
      <c r="C62" s="74">
        <v>5</v>
      </c>
      <c r="D62" s="340"/>
      <c r="E62" s="273" t="s">
        <v>494</v>
      </c>
      <c r="F62" s="279" t="s">
        <v>494</v>
      </c>
      <c r="G62" s="28"/>
      <c r="I62" s="25" t="s">
        <v>141</v>
      </c>
    </row>
    <row r="63" spans="6:9" ht="15">
      <c r="F63" s="28"/>
      <c r="G63" s="28"/>
      <c r="I63" s="25" t="s">
        <v>141</v>
      </c>
    </row>
    <row r="64" spans="1:9" ht="18.75">
      <c r="A64" s="3" t="s">
        <v>1002</v>
      </c>
      <c r="B64" s="157" t="s">
        <v>1107</v>
      </c>
      <c r="C64" s="158"/>
      <c r="F64" s="28"/>
      <c r="G64" s="28"/>
      <c r="I64" s="25" t="s">
        <v>141</v>
      </c>
    </row>
    <row r="65" spans="2:9" ht="15">
      <c r="B65" s="60"/>
      <c r="G65" s="28"/>
      <c r="I65" s="25" t="s">
        <v>141</v>
      </c>
    </row>
    <row r="66" spans="7:9" ht="15.75" thickBot="1">
      <c r="G66" s="28"/>
      <c r="I66" s="25" t="s">
        <v>141</v>
      </c>
    </row>
    <row r="67" spans="1:9" ht="15.75" thickBot="1">
      <c r="A67" s="3" t="s">
        <v>1135</v>
      </c>
      <c r="B67" s="297" t="s">
        <v>1144</v>
      </c>
      <c r="C67" s="430" t="s">
        <v>971</v>
      </c>
      <c r="D67" s="430"/>
      <c r="E67" s="430" t="s">
        <v>972</v>
      </c>
      <c r="F67" s="204" t="s">
        <v>455</v>
      </c>
      <c r="I67" s="25" t="s">
        <v>141</v>
      </c>
    </row>
    <row r="68" spans="2:9" ht="15">
      <c r="B68" s="431" t="s">
        <v>1005</v>
      </c>
      <c r="C68" s="289"/>
      <c r="D68" s="290"/>
      <c r="E68" s="344" t="s">
        <v>494</v>
      </c>
      <c r="F68" s="291"/>
      <c r="I68" s="25" t="s">
        <v>141</v>
      </c>
    </row>
    <row r="69" spans="2:9" ht="15">
      <c r="B69" s="432" t="s">
        <v>1006</v>
      </c>
      <c r="C69" s="292"/>
      <c r="D69" s="293"/>
      <c r="E69" s="345" t="s">
        <v>494</v>
      </c>
      <c r="F69" s="223"/>
      <c r="I69" s="25" t="s">
        <v>141</v>
      </c>
    </row>
    <row r="70" spans="2:9" ht="15">
      <c r="B70" s="432" t="s">
        <v>1007</v>
      </c>
      <c r="C70" s="292"/>
      <c r="D70" s="346" t="s">
        <v>494</v>
      </c>
      <c r="E70" s="293"/>
      <c r="F70" s="223"/>
      <c r="I70" s="25" t="s">
        <v>141</v>
      </c>
    </row>
    <row r="71" spans="2:9" ht="15">
      <c r="B71" s="432" t="s">
        <v>1008</v>
      </c>
      <c r="C71" s="225">
        <f>SUM('BS'!$C$175)</f>
        <v>0</v>
      </c>
      <c r="D71" s="346" t="s">
        <v>494</v>
      </c>
      <c r="E71" s="293"/>
      <c r="F71" s="224" t="str">
        <f>IF(OR(SUM(C71)=0,D71="-"),"-",(SUM(D71)-SUM(C71))/SUM(C71))</f>
        <v>-</v>
      </c>
      <c r="I71" s="25" t="s">
        <v>141</v>
      </c>
    </row>
    <row r="72" spans="2:9" ht="15">
      <c r="B72" s="432" t="s">
        <v>1009</v>
      </c>
      <c r="C72" s="225">
        <f>SUM('BS'!$C$228)</f>
        <v>0</v>
      </c>
      <c r="D72" s="225">
        <f>C72</f>
        <v>0</v>
      </c>
      <c r="E72" s="293"/>
      <c r="F72" s="224" t="str">
        <f>IF(OR(SUM(C72)=0,D72="-"),"-",(SUM(D72)-SUM(C72))/SUM(C72))</f>
        <v>-</v>
      </c>
      <c r="I72" s="25" t="s">
        <v>141</v>
      </c>
    </row>
    <row r="73" spans="2:9" ht="15.75" thickBot="1">
      <c r="B73" s="433" t="s">
        <v>1010</v>
      </c>
      <c r="C73" s="294" t="str">
        <f>IF(SUM(C72)=0,"-",IF(C71="-","-",SUM(C71)/SUM(C72)))</f>
        <v>-</v>
      </c>
      <c r="D73" s="226" t="str">
        <f>IF(SUM(D72)=0,"-",IF(D71="-","-",SUM(D71)/SUM(D72)))</f>
        <v>-</v>
      </c>
      <c r="E73" s="296"/>
      <c r="F73" s="227" t="str">
        <f>IF(OR(SUM(C73)=0,D73="-"),"-",(SUM(D73)-SUM(C73))/SUM(C73))</f>
        <v>-</v>
      </c>
      <c r="I73" s="25" t="s">
        <v>141</v>
      </c>
    </row>
    <row r="74" spans="2:9" ht="15.75" thickBot="1">
      <c r="B74" s="60"/>
      <c r="G74" s="28"/>
      <c r="I74" s="25" t="s">
        <v>141</v>
      </c>
    </row>
    <row r="75" spans="2:9" ht="36" customHeight="1" thickBot="1">
      <c r="B75" s="442" t="s">
        <v>998</v>
      </c>
      <c r="C75" s="847"/>
      <c r="D75" s="847"/>
      <c r="E75" s="847"/>
      <c r="F75" s="847"/>
      <c r="G75" s="28"/>
      <c r="I75" s="25" t="s">
        <v>141</v>
      </c>
    </row>
    <row r="76" spans="2:9" ht="15.75" thickBot="1">
      <c r="B76" s="60"/>
      <c r="G76" s="28"/>
      <c r="I76" s="25" t="s">
        <v>141</v>
      </c>
    </row>
    <row r="77" spans="2:9" ht="90.75" thickBot="1">
      <c r="B77" s="435" t="s">
        <v>456</v>
      </c>
      <c r="C77" s="436" t="s">
        <v>457</v>
      </c>
      <c r="D77" s="436" t="s">
        <v>458</v>
      </c>
      <c r="E77" s="443" t="s">
        <v>973</v>
      </c>
      <c r="F77" s="444" t="s">
        <v>974</v>
      </c>
      <c r="G77" s="28"/>
      <c r="I77" s="25" t="s">
        <v>141</v>
      </c>
    </row>
    <row r="78" spans="2:9" ht="15">
      <c r="B78" s="929" t="s">
        <v>999</v>
      </c>
      <c r="C78" s="72">
        <v>1</v>
      </c>
      <c r="D78" s="340"/>
      <c r="E78" s="272" t="s">
        <v>494</v>
      </c>
      <c r="F78" s="278" t="s">
        <v>494</v>
      </c>
      <c r="G78" s="28"/>
      <c r="I78" s="25" t="s">
        <v>141</v>
      </c>
    </row>
    <row r="79" spans="2:9" ht="15">
      <c r="B79" s="932"/>
      <c r="C79" s="73">
        <v>2</v>
      </c>
      <c r="D79" s="340"/>
      <c r="E79" s="272" t="s">
        <v>494</v>
      </c>
      <c r="F79" s="278" t="s">
        <v>494</v>
      </c>
      <c r="G79" s="28"/>
      <c r="I79" s="25" t="s">
        <v>141</v>
      </c>
    </row>
    <row r="80" spans="2:9" ht="15">
      <c r="B80" s="932"/>
      <c r="C80" s="73">
        <v>3</v>
      </c>
      <c r="D80" s="340"/>
      <c r="E80" s="272" t="s">
        <v>494</v>
      </c>
      <c r="F80" s="278" t="s">
        <v>494</v>
      </c>
      <c r="G80" s="28"/>
      <c r="I80" s="25" t="s">
        <v>141</v>
      </c>
    </row>
    <row r="81" spans="2:9" ht="15">
      <c r="B81" s="932"/>
      <c r="C81" s="73">
        <v>4</v>
      </c>
      <c r="D81" s="340"/>
      <c r="E81" s="272" t="s">
        <v>494</v>
      </c>
      <c r="F81" s="278" t="s">
        <v>494</v>
      </c>
      <c r="G81" s="28"/>
      <c r="I81" s="25" t="s">
        <v>141</v>
      </c>
    </row>
    <row r="82" spans="2:9" ht="15.75" thickBot="1">
      <c r="B82" s="933"/>
      <c r="C82" s="74">
        <v>5</v>
      </c>
      <c r="D82" s="340"/>
      <c r="E82" s="273" t="s">
        <v>494</v>
      </c>
      <c r="F82" s="279" t="s">
        <v>494</v>
      </c>
      <c r="G82" s="28"/>
      <c r="I82" s="25" t="s">
        <v>141</v>
      </c>
    </row>
    <row r="83" spans="2:9" ht="15.75" thickBot="1">
      <c r="B83" s="60"/>
      <c r="G83" s="28"/>
      <c r="I83" s="25" t="s">
        <v>141</v>
      </c>
    </row>
    <row r="84" spans="2:9" ht="15">
      <c r="B84" s="445" t="s">
        <v>459</v>
      </c>
      <c r="C84" s="446" t="s">
        <v>460</v>
      </c>
      <c r="D84" s="934" t="s">
        <v>461</v>
      </c>
      <c r="E84" s="935"/>
      <c r="F84" s="936"/>
      <c r="G84" s="28"/>
      <c r="I84" s="25" t="s">
        <v>141</v>
      </c>
    </row>
    <row r="85" spans="2:9" ht="26.25" thickBot="1">
      <c r="B85" s="447" t="s">
        <v>1130</v>
      </c>
      <c r="C85" s="786" t="s">
        <v>1077</v>
      </c>
      <c r="D85" s="847"/>
      <c r="E85" s="847"/>
      <c r="F85" s="847"/>
      <c r="G85" s="28"/>
      <c r="I85" s="25" t="s">
        <v>141</v>
      </c>
    </row>
    <row r="86" spans="2:9" ht="15.75" thickBot="1">
      <c r="B86" s="60"/>
      <c r="G86" s="28"/>
      <c r="I86" s="25" t="s">
        <v>141</v>
      </c>
    </row>
    <row r="87" spans="2:9" ht="30" customHeight="1" thickBot="1">
      <c r="B87" s="442" t="s">
        <v>1131</v>
      </c>
      <c r="C87" s="847"/>
      <c r="D87" s="847"/>
      <c r="E87" s="847"/>
      <c r="F87" s="847"/>
      <c r="G87" s="28"/>
      <c r="I87" s="25" t="s">
        <v>141</v>
      </c>
    </row>
    <row r="88" spans="2:9" ht="15.75" thickBot="1">
      <c r="B88" s="60"/>
      <c r="G88" s="28"/>
      <c r="I88" s="25" t="s">
        <v>141</v>
      </c>
    </row>
    <row r="89" spans="2:9" ht="30.75" customHeight="1" thickBot="1">
      <c r="B89" s="442" t="s">
        <v>1132</v>
      </c>
      <c r="C89" s="847"/>
      <c r="D89" s="847"/>
      <c r="E89" s="847"/>
      <c r="F89" s="847"/>
      <c r="G89" s="28"/>
      <c r="I89" s="25" t="s">
        <v>141</v>
      </c>
    </row>
    <row r="90" spans="2:9" ht="15.75" thickBot="1">
      <c r="B90" s="60"/>
      <c r="G90" s="28"/>
      <c r="I90" s="25" t="s">
        <v>141</v>
      </c>
    </row>
    <row r="91" spans="1:9" ht="15.75" thickBot="1">
      <c r="A91" s="3" t="s">
        <v>1136</v>
      </c>
      <c r="B91" s="297" t="s">
        <v>1143</v>
      </c>
      <c r="C91" s="430" t="s">
        <v>971</v>
      </c>
      <c r="D91" s="430"/>
      <c r="E91" s="430" t="s">
        <v>972</v>
      </c>
      <c r="F91" s="204" t="s">
        <v>455</v>
      </c>
      <c r="G91" s="28"/>
      <c r="I91" s="25" t="s">
        <v>141</v>
      </c>
    </row>
    <row r="92" spans="2:9" ht="15">
      <c r="B92" s="431" t="s">
        <v>1005</v>
      </c>
      <c r="C92" s="289"/>
      <c r="D92" s="290"/>
      <c r="E92" s="344" t="s">
        <v>494</v>
      </c>
      <c r="F92" s="291"/>
      <c r="G92" s="28"/>
      <c r="I92" s="25" t="s">
        <v>141</v>
      </c>
    </row>
    <row r="93" spans="2:9" ht="15">
      <c r="B93" s="432" t="s">
        <v>1006</v>
      </c>
      <c r="C93" s="292"/>
      <c r="D93" s="293"/>
      <c r="E93" s="345" t="s">
        <v>494</v>
      </c>
      <c r="F93" s="223"/>
      <c r="G93" s="28"/>
      <c r="I93" s="25" t="s">
        <v>141</v>
      </c>
    </row>
    <row r="94" spans="2:9" ht="15">
      <c r="B94" s="432" t="s">
        <v>1007</v>
      </c>
      <c r="C94" s="292"/>
      <c r="D94" s="346" t="s">
        <v>494</v>
      </c>
      <c r="E94" s="293"/>
      <c r="F94" s="223"/>
      <c r="G94" s="28"/>
      <c r="I94" s="25" t="s">
        <v>141</v>
      </c>
    </row>
    <row r="95" spans="2:9" ht="15">
      <c r="B95" s="432" t="s">
        <v>1008</v>
      </c>
      <c r="C95" s="225">
        <f>SUM('BS'!$C$175)</f>
        <v>0</v>
      </c>
      <c r="D95" s="346" t="s">
        <v>494</v>
      </c>
      <c r="E95" s="293"/>
      <c r="F95" s="224" t="str">
        <f>IF(OR(SUM(C95)=0,D95="-"),"-",(SUM(D95)-SUM(C95))/SUM(C95))</f>
        <v>-</v>
      </c>
      <c r="G95" s="28"/>
      <c r="I95" s="25" t="s">
        <v>141</v>
      </c>
    </row>
    <row r="96" spans="2:9" ht="15">
      <c r="B96" s="432" t="s">
        <v>1009</v>
      </c>
      <c r="C96" s="225">
        <f>SUM('BS'!$C$228)</f>
        <v>0</v>
      </c>
      <c r="D96" s="225">
        <f>C96</f>
        <v>0</v>
      </c>
      <c r="E96" s="293"/>
      <c r="F96" s="224" t="str">
        <f>IF(OR(SUM(C96)=0,D96="-"),"-",(SUM(D96)-SUM(C96))/SUM(C96))</f>
        <v>-</v>
      </c>
      <c r="G96" s="28"/>
      <c r="I96" s="25" t="s">
        <v>141</v>
      </c>
    </row>
    <row r="97" spans="2:9" ht="15.75" thickBot="1">
      <c r="B97" s="433" t="s">
        <v>1010</v>
      </c>
      <c r="C97" s="294" t="str">
        <f>IF(SUM(C96)=0,"-",IF(C95="-","-",SUM(C95)/SUM(C96)))</f>
        <v>-</v>
      </c>
      <c r="D97" s="226" t="str">
        <f>IF(SUM(D96)=0,"-",IF(D95="-","-",SUM(D95)/SUM(D96)))</f>
        <v>-</v>
      </c>
      <c r="E97" s="296"/>
      <c r="F97" s="227" t="str">
        <f>IF(OR(SUM(C97)=0,D97="-"),"-",(SUM(D97)-SUM(C97))/SUM(C97))</f>
        <v>-</v>
      </c>
      <c r="G97" s="28"/>
      <c r="I97" s="25" t="s">
        <v>141</v>
      </c>
    </row>
    <row r="98" spans="2:9" ht="15.75" thickBot="1">
      <c r="B98" s="60"/>
      <c r="G98" s="28"/>
      <c r="I98" s="25" t="s">
        <v>141</v>
      </c>
    </row>
    <row r="99" spans="2:9" ht="37.5" customHeight="1" thickBot="1">
      <c r="B99" s="442" t="s">
        <v>998</v>
      </c>
      <c r="C99" s="847"/>
      <c r="D99" s="847"/>
      <c r="E99" s="847"/>
      <c r="F99" s="847"/>
      <c r="G99" s="28"/>
      <c r="I99" s="25" t="s">
        <v>141</v>
      </c>
    </row>
    <row r="100" spans="2:9" ht="15.75" thickBot="1">
      <c r="B100" s="60"/>
      <c r="G100" s="28"/>
      <c r="I100" s="25" t="s">
        <v>141</v>
      </c>
    </row>
    <row r="101" spans="2:9" ht="90.75" thickBot="1">
      <c r="B101" s="435" t="s">
        <v>456</v>
      </c>
      <c r="C101" s="436" t="s">
        <v>457</v>
      </c>
      <c r="D101" s="436" t="s">
        <v>458</v>
      </c>
      <c r="E101" s="443" t="s">
        <v>973</v>
      </c>
      <c r="F101" s="444" t="s">
        <v>974</v>
      </c>
      <c r="G101" s="28"/>
      <c r="I101" s="25" t="s">
        <v>141</v>
      </c>
    </row>
    <row r="102" spans="2:9" ht="15">
      <c r="B102" s="929" t="s">
        <v>999</v>
      </c>
      <c r="C102" s="72">
        <v>1</v>
      </c>
      <c r="D102" s="340"/>
      <c r="E102" s="272" t="s">
        <v>494</v>
      </c>
      <c r="F102" s="278" t="s">
        <v>494</v>
      </c>
      <c r="G102" s="28"/>
      <c r="I102" s="25" t="s">
        <v>141</v>
      </c>
    </row>
    <row r="103" spans="2:9" ht="15">
      <c r="B103" s="932"/>
      <c r="C103" s="73">
        <v>2</v>
      </c>
      <c r="D103" s="340"/>
      <c r="E103" s="272" t="s">
        <v>494</v>
      </c>
      <c r="F103" s="278" t="s">
        <v>494</v>
      </c>
      <c r="G103" s="28"/>
      <c r="I103" s="25" t="s">
        <v>141</v>
      </c>
    </row>
    <row r="104" spans="2:9" ht="15">
      <c r="B104" s="932"/>
      <c r="C104" s="73">
        <v>3</v>
      </c>
      <c r="D104" s="340"/>
      <c r="E104" s="272" t="s">
        <v>494</v>
      </c>
      <c r="F104" s="278" t="s">
        <v>494</v>
      </c>
      <c r="G104" s="28"/>
      <c r="I104" s="25" t="s">
        <v>141</v>
      </c>
    </row>
    <row r="105" spans="2:9" ht="15">
      <c r="B105" s="932"/>
      <c r="C105" s="73">
        <v>4</v>
      </c>
      <c r="D105" s="340"/>
      <c r="E105" s="272" t="s">
        <v>494</v>
      </c>
      <c r="F105" s="278" t="s">
        <v>494</v>
      </c>
      <c r="G105" s="28"/>
      <c r="I105" s="25" t="s">
        <v>141</v>
      </c>
    </row>
    <row r="106" spans="2:9" ht="15.75" thickBot="1">
      <c r="B106" s="933"/>
      <c r="C106" s="74">
        <v>5</v>
      </c>
      <c r="D106" s="340"/>
      <c r="E106" s="273" t="s">
        <v>494</v>
      </c>
      <c r="F106" s="279" t="s">
        <v>494</v>
      </c>
      <c r="G106" s="28"/>
      <c r="I106" s="25" t="s">
        <v>141</v>
      </c>
    </row>
    <row r="107" spans="2:9" ht="15.75" thickBot="1">
      <c r="B107" s="60"/>
      <c r="G107" s="28"/>
      <c r="I107" s="25" t="s">
        <v>141</v>
      </c>
    </row>
    <row r="108" spans="2:9" ht="15">
      <c r="B108" s="445" t="s">
        <v>459</v>
      </c>
      <c r="C108" s="446" t="s">
        <v>460</v>
      </c>
      <c r="D108" s="934" t="s">
        <v>461</v>
      </c>
      <c r="E108" s="935"/>
      <c r="F108" s="936"/>
      <c r="G108" s="28"/>
      <c r="I108" s="25" t="s">
        <v>141</v>
      </c>
    </row>
    <row r="109" spans="2:9" ht="26.25" thickBot="1">
      <c r="B109" s="447" t="s">
        <v>1130</v>
      </c>
      <c r="C109" s="786" t="s">
        <v>1077</v>
      </c>
      <c r="D109" s="847"/>
      <c r="E109" s="847"/>
      <c r="F109" s="847"/>
      <c r="G109" s="28"/>
      <c r="I109" s="25" t="s">
        <v>141</v>
      </c>
    </row>
    <row r="110" spans="2:9" ht="15.75" thickBot="1">
      <c r="B110" s="60"/>
      <c r="G110" s="28"/>
      <c r="I110" s="25" t="s">
        <v>141</v>
      </c>
    </row>
    <row r="111" spans="2:9" ht="35.25" customHeight="1" thickBot="1">
      <c r="B111" s="442" t="s">
        <v>1131</v>
      </c>
      <c r="C111" s="847"/>
      <c r="D111" s="847"/>
      <c r="E111" s="847"/>
      <c r="F111" s="847"/>
      <c r="G111" s="28"/>
      <c r="I111" s="25" t="s">
        <v>141</v>
      </c>
    </row>
    <row r="112" spans="2:9" ht="15.75" thickBot="1">
      <c r="B112" s="60"/>
      <c r="G112" s="28"/>
      <c r="I112" s="25" t="s">
        <v>141</v>
      </c>
    </row>
    <row r="113" spans="2:9" ht="26.25" thickBot="1">
      <c r="B113" s="442" t="s">
        <v>1132</v>
      </c>
      <c r="C113" s="847"/>
      <c r="D113" s="847"/>
      <c r="E113" s="847"/>
      <c r="F113" s="847"/>
      <c r="G113" s="28"/>
      <c r="I113" s="25" t="s">
        <v>141</v>
      </c>
    </row>
    <row r="114" spans="2:9" ht="15.75" thickBot="1">
      <c r="B114" s="60"/>
      <c r="G114" s="28"/>
      <c r="I114" s="25" t="s">
        <v>141</v>
      </c>
    </row>
    <row r="115" spans="1:9" ht="15.75" thickBot="1">
      <c r="A115" s="3" t="s">
        <v>1137</v>
      </c>
      <c r="B115" s="297" t="s">
        <v>1142</v>
      </c>
      <c r="C115" s="430" t="s">
        <v>971</v>
      </c>
      <c r="D115" s="430"/>
      <c r="E115" s="430" t="s">
        <v>972</v>
      </c>
      <c r="F115" s="204" t="s">
        <v>455</v>
      </c>
      <c r="G115" s="28"/>
      <c r="I115" s="25" t="s">
        <v>141</v>
      </c>
    </row>
    <row r="116" spans="2:9" ht="15">
      <c r="B116" s="431" t="s">
        <v>1005</v>
      </c>
      <c r="C116" s="289"/>
      <c r="D116" s="290"/>
      <c r="E116" s="344" t="s">
        <v>494</v>
      </c>
      <c r="F116" s="291"/>
      <c r="G116" s="28"/>
      <c r="I116" s="25" t="s">
        <v>141</v>
      </c>
    </row>
    <row r="117" spans="2:9" ht="15">
      <c r="B117" s="432" t="s">
        <v>1006</v>
      </c>
      <c r="C117" s="292"/>
      <c r="D117" s="293"/>
      <c r="E117" s="345" t="s">
        <v>494</v>
      </c>
      <c r="F117" s="223"/>
      <c r="G117" s="28"/>
      <c r="I117" s="25" t="s">
        <v>141</v>
      </c>
    </row>
    <row r="118" spans="2:9" ht="15">
      <c r="B118" s="432" t="s">
        <v>1007</v>
      </c>
      <c r="C118" s="292"/>
      <c r="D118" s="346" t="s">
        <v>494</v>
      </c>
      <c r="E118" s="293"/>
      <c r="F118" s="223"/>
      <c r="G118" s="28"/>
      <c r="I118" s="25" t="s">
        <v>141</v>
      </c>
    </row>
    <row r="119" spans="2:9" ht="15">
      <c r="B119" s="432" t="s">
        <v>1008</v>
      </c>
      <c r="C119" s="225">
        <f>SUM('BS'!$C$175)</f>
        <v>0</v>
      </c>
      <c r="D119" s="346" t="s">
        <v>494</v>
      </c>
      <c r="E119" s="293"/>
      <c r="F119" s="224" t="str">
        <f>IF(OR(SUM(C119)=0,D119="-"),"-",(SUM(D119)-SUM(C119))/SUM(C119))</f>
        <v>-</v>
      </c>
      <c r="G119" s="28"/>
      <c r="I119" s="25" t="s">
        <v>141</v>
      </c>
    </row>
    <row r="120" spans="2:9" ht="15">
      <c r="B120" s="432" t="s">
        <v>1009</v>
      </c>
      <c r="C120" s="225">
        <f>SUM('BS'!$C$228)</f>
        <v>0</v>
      </c>
      <c r="D120" s="225">
        <f>C120</f>
        <v>0</v>
      </c>
      <c r="E120" s="293"/>
      <c r="F120" s="224" t="str">
        <f>IF(OR(SUM(C120)=0,D120="-"),"-",(SUM(D120)-SUM(C120))/SUM(C120))</f>
        <v>-</v>
      </c>
      <c r="G120" s="28"/>
      <c r="I120" s="25" t="s">
        <v>141</v>
      </c>
    </row>
    <row r="121" spans="2:9" ht="15.75" thickBot="1">
      <c r="B121" s="433" t="s">
        <v>1010</v>
      </c>
      <c r="C121" s="294" t="str">
        <f>IF(SUM(C120)=0,"-",IF(C119="-","-",SUM(C119)/SUM(C120)))</f>
        <v>-</v>
      </c>
      <c r="D121" s="226" t="str">
        <f>IF(SUM(D120)=0,"-",IF(D119="-","-",SUM(D119)/SUM(D120)))</f>
        <v>-</v>
      </c>
      <c r="E121" s="296"/>
      <c r="F121" s="227" t="str">
        <f>IF(OR(SUM(C121)=0,D121="-"),"-",(SUM(D121)-SUM(C121))/SUM(C121))</f>
        <v>-</v>
      </c>
      <c r="G121" s="28"/>
      <c r="I121" s="25" t="s">
        <v>141</v>
      </c>
    </row>
    <row r="122" spans="2:9" ht="15.75" thickBot="1">
      <c r="B122" s="60"/>
      <c r="G122" s="28"/>
      <c r="I122" s="25" t="s">
        <v>141</v>
      </c>
    </row>
    <row r="123" spans="2:9" ht="39" customHeight="1" thickBot="1">
      <c r="B123" s="442" t="s">
        <v>998</v>
      </c>
      <c r="C123" s="847"/>
      <c r="D123" s="847"/>
      <c r="E123" s="847"/>
      <c r="F123" s="847"/>
      <c r="G123" s="28"/>
      <c r="I123" s="25" t="s">
        <v>141</v>
      </c>
    </row>
    <row r="124" spans="2:9" ht="15.75" thickBot="1">
      <c r="B124" s="60"/>
      <c r="G124" s="28"/>
      <c r="I124" s="25" t="s">
        <v>141</v>
      </c>
    </row>
    <row r="125" spans="2:9" ht="90.75" thickBot="1">
      <c r="B125" s="435" t="s">
        <v>456</v>
      </c>
      <c r="C125" s="436" t="s">
        <v>457</v>
      </c>
      <c r="D125" s="436" t="s">
        <v>458</v>
      </c>
      <c r="E125" s="443" t="s">
        <v>973</v>
      </c>
      <c r="F125" s="444" t="s">
        <v>974</v>
      </c>
      <c r="G125" s="28"/>
      <c r="I125" s="25" t="s">
        <v>141</v>
      </c>
    </row>
    <row r="126" spans="2:9" ht="15">
      <c r="B126" s="929" t="s">
        <v>999</v>
      </c>
      <c r="C126" s="72">
        <v>1</v>
      </c>
      <c r="D126" s="340"/>
      <c r="E126" s="272" t="s">
        <v>494</v>
      </c>
      <c r="F126" s="278" t="s">
        <v>494</v>
      </c>
      <c r="G126" s="28"/>
      <c r="I126" s="25" t="s">
        <v>141</v>
      </c>
    </row>
    <row r="127" spans="2:9" ht="15">
      <c r="B127" s="932"/>
      <c r="C127" s="73">
        <v>2</v>
      </c>
      <c r="D127" s="340"/>
      <c r="E127" s="272" t="s">
        <v>494</v>
      </c>
      <c r="F127" s="278" t="s">
        <v>494</v>
      </c>
      <c r="G127" s="28"/>
      <c r="I127" s="25" t="s">
        <v>141</v>
      </c>
    </row>
    <row r="128" spans="2:9" ht="15">
      <c r="B128" s="932"/>
      <c r="C128" s="73">
        <v>3</v>
      </c>
      <c r="D128" s="340"/>
      <c r="E128" s="272" t="s">
        <v>494</v>
      </c>
      <c r="F128" s="278" t="s">
        <v>494</v>
      </c>
      <c r="G128" s="28"/>
      <c r="I128" s="25" t="s">
        <v>141</v>
      </c>
    </row>
    <row r="129" spans="2:9" ht="15">
      <c r="B129" s="932"/>
      <c r="C129" s="73">
        <v>4</v>
      </c>
      <c r="D129" s="340"/>
      <c r="E129" s="272" t="s">
        <v>494</v>
      </c>
      <c r="F129" s="278" t="s">
        <v>494</v>
      </c>
      <c r="G129" s="28"/>
      <c r="I129" s="25" t="s">
        <v>141</v>
      </c>
    </row>
    <row r="130" spans="2:9" ht="15.75" thickBot="1">
      <c r="B130" s="933"/>
      <c r="C130" s="74">
        <v>5</v>
      </c>
      <c r="D130" s="340"/>
      <c r="E130" s="273" t="s">
        <v>494</v>
      </c>
      <c r="F130" s="279" t="s">
        <v>494</v>
      </c>
      <c r="G130" s="28"/>
      <c r="I130" s="25" t="s">
        <v>141</v>
      </c>
    </row>
    <row r="131" spans="2:9" ht="15.75" thickBot="1">
      <c r="B131" s="60"/>
      <c r="G131" s="28"/>
      <c r="I131" s="25" t="s">
        <v>141</v>
      </c>
    </row>
    <row r="132" spans="2:9" ht="15">
      <c r="B132" s="445" t="s">
        <v>459</v>
      </c>
      <c r="C132" s="446" t="s">
        <v>460</v>
      </c>
      <c r="D132" s="934" t="s">
        <v>461</v>
      </c>
      <c r="E132" s="935"/>
      <c r="F132" s="936"/>
      <c r="G132" s="28"/>
      <c r="I132" s="25" t="s">
        <v>141</v>
      </c>
    </row>
    <row r="133" spans="2:9" ht="26.25" thickBot="1">
      <c r="B133" s="447" t="s">
        <v>1130</v>
      </c>
      <c r="C133" s="786" t="s">
        <v>1077</v>
      </c>
      <c r="D133" s="847"/>
      <c r="E133" s="847"/>
      <c r="F133" s="847"/>
      <c r="G133" s="28"/>
      <c r="I133" s="25" t="s">
        <v>141</v>
      </c>
    </row>
    <row r="134" spans="2:9" ht="15.75" thickBot="1">
      <c r="B134" s="60"/>
      <c r="G134" s="28"/>
      <c r="I134" s="25" t="s">
        <v>141</v>
      </c>
    </row>
    <row r="135" spans="2:9" ht="32.25" customHeight="1" thickBot="1">
      <c r="B135" s="442" t="s">
        <v>1131</v>
      </c>
      <c r="C135" s="847"/>
      <c r="D135" s="847"/>
      <c r="E135" s="847"/>
      <c r="F135" s="847"/>
      <c r="G135" s="28"/>
      <c r="I135" s="25" t="s">
        <v>141</v>
      </c>
    </row>
    <row r="136" spans="2:9" ht="15.75" thickBot="1">
      <c r="B136" s="60"/>
      <c r="G136" s="28"/>
      <c r="I136" s="25" t="s">
        <v>141</v>
      </c>
    </row>
    <row r="137" spans="2:9" ht="26.25" thickBot="1">
      <c r="B137" s="442" t="s">
        <v>1132</v>
      </c>
      <c r="C137" s="847"/>
      <c r="D137" s="847"/>
      <c r="E137" s="847"/>
      <c r="F137" s="847"/>
      <c r="G137" s="28"/>
      <c r="I137" s="25" t="s">
        <v>141</v>
      </c>
    </row>
    <row r="138" spans="2:9" ht="15.75" thickBot="1">
      <c r="B138" s="60"/>
      <c r="G138" s="28"/>
      <c r="I138" s="25" t="s">
        <v>141</v>
      </c>
    </row>
    <row r="139" spans="1:9" ht="15.75" thickBot="1">
      <c r="A139" s="3" t="s">
        <v>1139</v>
      </c>
      <c r="B139" s="297" t="s">
        <v>1141</v>
      </c>
      <c r="C139" s="430" t="s">
        <v>971</v>
      </c>
      <c r="D139" s="430"/>
      <c r="E139" s="430" t="s">
        <v>972</v>
      </c>
      <c r="F139" s="204" t="s">
        <v>455</v>
      </c>
      <c r="G139" s="28"/>
      <c r="I139" s="25" t="s">
        <v>141</v>
      </c>
    </row>
    <row r="140" spans="2:9" ht="15">
      <c r="B140" s="431" t="s">
        <v>1005</v>
      </c>
      <c r="C140" s="289"/>
      <c r="D140" s="290"/>
      <c r="E140" s="344" t="s">
        <v>494</v>
      </c>
      <c r="F140" s="291"/>
      <c r="G140" s="28"/>
      <c r="I140" s="25" t="s">
        <v>141</v>
      </c>
    </row>
    <row r="141" spans="2:9" ht="15">
      <c r="B141" s="432" t="s">
        <v>1006</v>
      </c>
      <c r="C141" s="292"/>
      <c r="D141" s="293"/>
      <c r="E141" s="345" t="s">
        <v>494</v>
      </c>
      <c r="F141" s="223"/>
      <c r="G141" s="28"/>
      <c r="I141" s="25" t="s">
        <v>141</v>
      </c>
    </row>
    <row r="142" spans="2:9" ht="15">
      <c r="B142" s="432" t="s">
        <v>1007</v>
      </c>
      <c r="C142" s="292"/>
      <c r="D142" s="346" t="s">
        <v>494</v>
      </c>
      <c r="E142" s="293"/>
      <c r="F142" s="223"/>
      <c r="G142" s="28"/>
      <c r="I142" s="25" t="s">
        <v>141</v>
      </c>
    </row>
    <row r="143" spans="2:9" ht="15">
      <c r="B143" s="432" t="s">
        <v>1008</v>
      </c>
      <c r="C143" s="225">
        <f>SUM('BS'!$C$175)</f>
        <v>0</v>
      </c>
      <c r="D143" s="346" t="s">
        <v>494</v>
      </c>
      <c r="E143" s="293"/>
      <c r="F143" s="224" t="str">
        <f>IF(OR(SUM(C143)=0,D143="-"),"-",(SUM(D143)-SUM(C143))/SUM(C143))</f>
        <v>-</v>
      </c>
      <c r="G143" s="28"/>
      <c r="I143" s="25" t="s">
        <v>141</v>
      </c>
    </row>
    <row r="144" spans="2:9" ht="15">
      <c r="B144" s="432" t="s">
        <v>1009</v>
      </c>
      <c r="C144" s="225">
        <f>SUM('BS'!$C$228)</f>
        <v>0</v>
      </c>
      <c r="D144" s="225">
        <f>C144</f>
        <v>0</v>
      </c>
      <c r="E144" s="293"/>
      <c r="F144" s="224" t="str">
        <f>IF(OR(SUM(C144)=0,D144="-"),"-",(SUM(D144)-SUM(C144))/SUM(C144))</f>
        <v>-</v>
      </c>
      <c r="G144" s="28"/>
      <c r="I144" s="25" t="s">
        <v>141</v>
      </c>
    </row>
    <row r="145" spans="2:9" ht="15.75" thickBot="1">
      <c r="B145" s="433" t="s">
        <v>1010</v>
      </c>
      <c r="C145" s="294" t="str">
        <f>IF(SUM(C144)=0,"-",IF(C143="-","-",SUM(C143)/SUM(C144)))</f>
        <v>-</v>
      </c>
      <c r="D145" s="226" t="str">
        <f>IF(SUM(D144)=0,"-",IF(D143="-","-",SUM(D143)/SUM(D144)))</f>
        <v>-</v>
      </c>
      <c r="E145" s="296"/>
      <c r="F145" s="227" t="str">
        <f>IF(OR(SUM(C145)=0,D145="-"),"-",(SUM(D145)-SUM(C145))/SUM(C145))</f>
        <v>-</v>
      </c>
      <c r="G145" s="28"/>
      <c r="I145" s="25" t="s">
        <v>141</v>
      </c>
    </row>
    <row r="146" spans="2:9" ht="15.75" thickBot="1">
      <c r="B146" s="60"/>
      <c r="G146" s="28"/>
      <c r="I146" s="25" t="s">
        <v>141</v>
      </c>
    </row>
    <row r="147" spans="2:9" ht="32.25" customHeight="1" thickBot="1">
      <c r="B147" s="442" t="s">
        <v>998</v>
      </c>
      <c r="C147" s="847"/>
      <c r="D147" s="847"/>
      <c r="E147" s="847"/>
      <c r="F147" s="847"/>
      <c r="G147" s="28"/>
      <c r="I147" s="25" t="s">
        <v>141</v>
      </c>
    </row>
    <row r="148" spans="2:9" ht="15.75" thickBot="1">
      <c r="B148" s="60"/>
      <c r="G148" s="28"/>
      <c r="I148" s="25" t="s">
        <v>141</v>
      </c>
    </row>
    <row r="149" spans="2:9" ht="90.75" thickBot="1">
      <c r="B149" s="435" t="s">
        <v>456</v>
      </c>
      <c r="C149" s="436" t="s">
        <v>457</v>
      </c>
      <c r="D149" s="436" t="s">
        <v>458</v>
      </c>
      <c r="E149" s="443" t="s">
        <v>973</v>
      </c>
      <c r="F149" s="444" t="s">
        <v>974</v>
      </c>
      <c r="G149" s="28"/>
      <c r="I149" s="25" t="s">
        <v>141</v>
      </c>
    </row>
    <row r="150" spans="2:9" ht="15">
      <c r="B150" s="929" t="s">
        <v>999</v>
      </c>
      <c r="C150" s="72">
        <v>1</v>
      </c>
      <c r="D150" s="340"/>
      <c r="E150" s="272" t="s">
        <v>494</v>
      </c>
      <c r="F150" s="278" t="s">
        <v>494</v>
      </c>
      <c r="G150" s="28"/>
      <c r="I150" s="25" t="s">
        <v>141</v>
      </c>
    </row>
    <row r="151" spans="2:9" ht="15">
      <c r="B151" s="932"/>
      <c r="C151" s="73">
        <v>2</v>
      </c>
      <c r="D151" s="340"/>
      <c r="E151" s="272" t="s">
        <v>494</v>
      </c>
      <c r="F151" s="278" t="s">
        <v>494</v>
      </c>
      <c r="G151" s="28"/>
      <c r="I151" s="25" t="s">
        <v>141</v>
      </c>
    </row>
    <row r="152" spans="2:9" ht="15">
      <c r="B152" s="932"/>
      <c r="C152" s="73">
        <v>3</v>
      </c>
      <c r="D152" s="340"/>
      <c r="E152" s="272" t="s">
        <v>494</v>
      </c>
      <c r="F152" s="278" t="s">
        <v>494</v>
      </c>
      <c r="G152" s="28"/>
      <c r="I152" s="25" t="s">
        <v>141</v>
      </c>
    </row>
    <row r="153" spans="2:9" ht="15">
      <c r="B153" s="932"/>
      <c r="C153" s="73">
        <v>4</v>
      </c>
      <c r="D153" s="340"/>
      <c r="E153" s="272" t="s">
        <v>494</v>
      </c>
      <c r="F153" s="278" t="s">
        <v>494</v>
      </c>
      <c r="G153" s="28"/>
      <c r="I153" s="25" t="s">
        <v>141</v>
      </c>
    </row>
    <row r="154" spans="2:9" ht="15.75" thickBot="1">
      <c r="B154" s="933"/>
      <c r="C154" s="74">
        <v>5</v>
      </c>
      <c r="D154" s="340"/>
      <c r="E154" s="273" t="s">
        <v>494</v>
      </c>
      <c r="F154" s="279" t="s">
        <v>494</v>
      </c>
      <c r="G154" s="28"/>
      <c r="I154" s="25" t="s">
        <v>141</v>
      </c>
    </row>
    <row r="155" spans="2:9" ht="15.75" thickBot="1">
      <c r="B155" s="60"/>
      <c r="G155" s="28"/>
      <c r="I155" s="25" t="s">
        <v>141</v>
      </c>
    </row>
    <row r="156" spans="2:9" ht="15">
      <c r="B156" s="445" t="s">
        <v>459</v>
      </c>
      <c r="C156" s="446" t="s">
        <v>460</v>
      </c>
      <c r="D156" s="934" t="s">
        <v>461</v>
      </c>
      <c r="E156" s="935"/>
      <c r="F156" s="936"/>
      <c r="G156" s="28"/>
      <c r="I156" s="25" t="s">
        <v>141</v>
      </c>
    </row>
    <row r="157" spans="2:9" ht="26.25" thickBot="1">
      <c r="B157" s="447" t="s">
        <v>1130</v>
      </c>
      <c r="C157" s="786" t="s">
        <v>1077</v>
      </c>
      <c r="D157" s="847"/>
      <c r="E157" s="847"/>
      <c r="F157" s="847"/>
      <c r="G157" s="28"/>
      <c r="I157" s="25" t="s">
        <v>141</v>
      </c>
    </row>
    <row r="158" spans="2:9" ht="15.75" thickBot="1">
      <c r="B158" s="60"/>
      <c r="G158" s="28"/>
      <c r="I158" s="25" t="s">
        <v>141</v>
      </c>
    </row>
    <row r="159" spans="2:9" ht="27.75" customHeight="1" thickBot="1">
      <c r="B159" s="442" t="s">
        <v>1131</v>
      </c>
      <c r="C159" s="847"/>
      <c r="D159" s="847"/>
      <c r="E159" s="847"/>
      <c r="F159" s="847"/>
      <c r="G159" s="28"/>
      <c r="I159" s="25" t="s">
        <v>141</v>
      </c>
    </row>
    <row r="160" spans="2:9" ht="15.75" thickBot="1">
      <c r="B160" s="60"/>
      <c r="G160" s="28"/>
      <c r="I160" s="25" t="s">
        <v>141</v>
      </c>
    </row>
    <row r="161" spans="2:9" ht="26.25" thickBot="1">
      <c r="B161" s="442" t="s">
        <v>1132</v>
      </c>
      <c r="C161" s="847"/>
      <c r="D161" s="847"/>
      <c r="E161" s="847"/>
      <c r="F161" s="847"/>
      <c r="G161" s="28"/>
      <c r="I161" s="25" t="s">
        <v>141</v>
      </c>
    </row>
    <row r="162" spans="2:9" ht="15.75" thickBot="1">
      <c r="B162" s="60"/>
      <c r="G162" s="28"/>
      <c r="I162" s="25" t="s">
        <v>141</v>
      </c>
    </row>
    <row r="163" spans="1:9" ht="15.75" thickBot="1">
      <c r="A163" s="3" t="s">
        <v>1138</v>
      </c>
      <c r="B163" s="297" t="s">
        <v>1140</v>
      </c>
      <c r="C163" s="430" t="s">
        <v>971</v>
      </c>
      <c r="D163" s="430"/>
      <c r="E163" s="430" t="s">
        <v>972</v>
      </c>
      <c r="F163" s="204" t="s">
        <v>455</v>
      </c>
      <c r="G163" s="28"/>
      <c r="I163" s="25" t="s">
        <v>141</v>
      </c>
    </row>
    <row r="164" spans="2:9" ht="15">
      <c r="B164" s="431" t="s">
        <v>1005</v>
      </c>
      <c r="C164" s="289"/>
      <c r="D164" s="290"/>
      <c r="E164" s="344" t="s">
        <v>494</v>
      </c>
      <c r="F164" s="291"/>
      <c r="G164" s="28"/>
      <c r="I164" s="25" t="s">
        <v>141</v>
      </c>
    </row>
    <row r="165" spans="2:9" ht="15">
      <c r="B165" s="432" t="s">
        <v>1006</v>
      </c>
      <c r="C165" s="292"/>
      <c r="D165" s="293"/>
      <c r="E165" s="345" t="s">
        <v>494</v>
      </c>
      <c r="F165" s="223"/>
      <c r="G165" s="28"/>
      <c r="I165" s="25" t="s">
        <v>141</v>
      </c>
    </row>
    <row r="166" spans="2:9" ht="15">
      <c r="B166" s="432" t="s">
        <v>1007</v>
      </c>
      <c r="C166" s="292"/>
      <c r="D166" s="346" t="s">
        <v>494</v>
      </c>
      <c r="E166" s="293"/>
      <c r="F166" s="223"/>
      <c r="G166" s="28"/>
      <c r="I166" s="25" t="s">
        <v>141</v>
      </c>
    </row>
    <row r="167" spans="2:9" ht="15">
      <c r="B167" s="432" t="s">
        <v>1008</v>
      </c>
      <c r="C167" s="225">
        <f>SUM('BS'!$C$175)</f>
        <v>0</v>
      </c>
      <c r="D167" s="346" t="s">
        <v>494</v>
      </c>
      <c r="E167" s="293"/>
      <c r="F167" s="224" t="str">
        <f>IF(OR(SUM(C167)=0,D167="-"),"-",(SUM(D167)-SUM(C167))/SUM(C167))</f>
        <v>-</v>
      </c>
      <c r="G167" s="28"/>
      <c r="I167" s="25" t="s">
        <v>141</v>
      </c>
    </row>
    <row r="168" spans="2:9" ht="15">
      <c r="B168" s="432" t="s">
        <v>1009</v>
      </c>
      <c r="C168" s="225">
        <f>SUM('BS'!$C$228)</f>
        <v>0</v>
      </c>
      <c r="D168" s="225">
        <f>C168</f>
        <v>0</v>
      </c>
      <c r="E168" s="293"/>
      <c r="F168" s="224" t="str">
        <f>IF(OR(SUM(C168)=0,D168="-"),"-",(SUM(D168)-SUM(C168))/SUM(C168))</f>
        <v>-</v>
      </c>
      <c r="G168" s="28"/>
      <c r="I168" s="25" t="s">
        <v>141</v>
      </c>
    </row>
    <row r="169" spans="2:9" ht="15.75" thickBot="1">
      <c r="B169" s="433" t="s">
        <v>1010</v>
      </c>
      <c r="C169" s="294" t="str">
        <f>IF(SUM(C168)=0,"-",IF(C167="-","-",SUM(C167)/SUM(C168)))</f>
        <v>-</v>
      </c>
      <c r="D169" s="226" t="str">
        <f>IF(SUM(D168)=0,"-",IF(D167="-","-",SUM(D167)/SUM(D168)))</f>
        <v>-</v>
      </c>
      <c r="E169" s="296"/>
      <c r="F169" s="227" t="str">
        <f>IF(OR(SUM(C169)=0,D169="-"),"-",(SUM(D169)-SUM(C169))/SUM(C169))</f>
        <v>-</v>
      </c>
      <c r="G169" s="28"/>
      <c r="I169" s="25" t="s">
        <v>141</v>
      </c>
    </row>
    <row r="170" spans="2:9" ht="15.75" thickBot="1">
      <c r="B170" s="60"/>
      <c r="G170" s="28"/>
      <c r="I170" s="25" t="s">
        <v>141</v>
      </c>
    </row>
    <row r="171" spans="2:9" ht="31.5" customHeight="1" thickBot="1">
      <c r="B171" s="442" t="s">
        <v>998</v>
      </c>
      <c r="C171" s="847"/>
      <c r="D171" s="847"/>
      <c r="E171" s="847"/>
      <c r="F171" s="847"/>
      <c r="G171" s="28"/>
      <c r="I171" s="25" t="s">
        <v>141</v>
      </c>
    </row>
    <row r="172" spans="2:9" ht="15.75" thickBot="1">
      <c r="B172" s="60"/>
      <c r="G172" s="28"/>
      <c r="I172" s="25" t="s">
        <v>141</v>
      </c>
    </row>
    <row r="173" spans="2:9" ht="75.75" thickBot="1">
      <c r="B173" s="435" t="s">
        <v>456</v>
      </c>
      <c r="C173" s="436" t="s">
        <v>457</v>
      </c>
      <c r="D173" s="436" t="s">
        <v>458</v>
      </c>
      <c r="E173" s="443" t="s">
        <v>973</v>
      </c>
      <c r="F173" s="444" t="s">
        <v>974</v>
      </c>
      <c r="G173" s="28"/>
      <c r="I173" s="25" t="s">
        <v>141</v>
      </c>
    </row>
    <row r="174" spans="2:9" ht="15">
      <c r="B174" s="929" t="s">
        <v>999</v>
      </c>
      <c r="C174" s="72">
        <v>1</v>
      </c>
      <c r="D174" s="340"/>
      <c r="E174" s="272" t="s">
        <v>494</v>
      </c>
      <c r="F174" s="278" t="s">
        <v>494</v>
      </c>
      <c r="G174" s="28"/>
      <c r="I174" s="25" t="s">
        <v>141</v>
      </c>
    </row>
    <row r="175" spans="2:9" ht="15">
      <c r="B175" s="932"/>
      <c r="C175" s="73">
        <v>2</v>
      </c>
      <c r="D175" s="340"/>
      <c r="E175" s="272" t="s">
        <v>494</v>
      </c>
      <c r="F175" s="278" t="s">
        <v>494</v>
      </c>
      <c r="G175" s="28"/>
      <c r="I175" s="25" t="s">
        <v>141</v>
      </c>
    </row>
    <row r="176" spans="2:9" ht="15">
      <c r="B176" s="932"/>
      <c r="C176" s="73">
        <v>3</v>
      </c>
      <c r="D176" s="340"/>
      <c r="E176" s="272" t="s">
        <v>494</v>
      </c>
      <c r="F176" s="278" t="s">
        <v>494</v>
      </c>
      <c r="G176" s="28"/>
      <c r="I176" s="25" t="s">
        <v>141</v>
      </c>
    </row>
    <row r="177" spans="2:9" ht="15">
      <c r="B177" s="932"/>
      <c r="C177" s="73">
        <v>4</v>
      </c>
      <c r="D177" s="340"/>
      <c r="E177" s="272" t="s">
        <v>494</v>
      </c>
      <c r="F177" s="278" t="s">
        <v>494</v>
      </c>
      <c r="G177" s="28"/>
      <c r="I177" s="25" t="s">
        <v>141</v>
      </c>
    </row>
    <row r="178" spans="2:9" ht="15.75" thickBot="1">
      <c r="B178" s="933"/>
      <c r="C178" s="74">
        <v>5</v>
      </c>
      <c r="D178" s="340"/>
      <c r="E178" s="273" t="s">
        <v>494</v>
      </c>
      <c r="F178" s="279" t="s">
        <v>494</v>
      </c>
      <c r="G178" s="28"/>
      <c r="I178" s="25" t="s">
        <v>141</v>
      </c>
    </row>
    <row r="179" spans="2:9" ht="15.75" thickBot="1">
      <c r="B179" s="60"/>
      <c r="G179" s="28"/>
      <c r="I179" s="25" t="s">
        <v>141</v>
      </c>
    </row>
    <row r="180" spans="2:9" ht="15">
      <c r="B180" s="445" t="s">
        <v>459</v>
      </c>
      <c r="C180" s="446" t="s">
        <v>460</v>
      </c>
      <c r="D180" s="934" t="s">
        <v>461</v>
      </c>
      <c r="E180" s="935"/>
      <c r="F180" s="936"/>
      <c r="G180" s="28"/>
      <c r="I180" s="25" t="s">
        <v>141</v>
      </c>
    </row>
    <row r="181" spans="2:9" ht="26.25" thickBot="1">
      <c r="B181" s="447" t="s">
        <v>1130</v>
      </c>
      <c r="C181" s="786" t="s">
        <v>1077</v>
      </c>
      <c r="D181" s="847"/>
      <c r="E181" s="847"/>
      <c r="F181" s="847"/>
      <c r="G181" s="28"/>
      <c r="I181" s="25" t="s">
        <v>141</v>
      </c>
    </row>
    <row r="182" spans="2:9" ht="15.75" thickBot="1">
      <c r="B182" s="60"/>
      <c r="G182" s="28"/>
      <c r="I182" s="25" t="s">
        <v>141</v>
      </c>
    </row>
    <row r="183" spans="2:9" ht="30" customHeight="1" thickBot="1">
      <c r="B183" s="442" t="s">
        <v>1131</v>
      </c>
      <c r="C183" s="847"/>
      <c r="D183" s="847"/>
      <c r="E183" s="847"/>
      <c r="F183" s="847"/>
      <c r="G183" s="28"/>
      <c r="I183" s="25" t="s">
        <v>141</v>
      </c>
    </row>
    <row r="184" spans="2:9" ht="15.75" thickBot="1">
      <c r="B184" s="60"/>
      <c r="G184" s="28"/>
      <c r="I184" s="25" t="s">
        <v>141</v>
      </c>
    </row>
    <row r="185" spans="2:9" ht="26.25" thickBot="1">
      <c r="B185" s="442" t="s">
        <v>1132</v>
      </c>
      <c r="C185" s="847"/>
      <c r="D185" s="847"/>
      <c r="E185" s="847"/>
      <c r="F185" s="847"/>
      <c r="G185" s="28"/>
      <c r="I185" s="25" t="s">
        <v>141</v>
      </c>
    </row>
    <row r="186" spans="2:9" ht="15">
      <c r="B186" s="60"/>
      <c r="G186" s="28"/>
      <c r="I186" s="25" t="s">
        <v>141</v>
      </c>
    </row>
    <row r="187" spans="1:9" ht="18.75">
      <c r="A187" s="3" t="s">
        <v>1003</v>
      </c>
      <c r="B187" s="157" t="s">
        <v>485</v>
      </c>
      <c r="C187" s="158"/>
      <c r="D187" s="28"/>
      <c r="E187" s="28"/>
      <c r="F187" s="28"/>
      <c r="G187" s="28"/>
      <c r="I187" s="25" t="s">
        <v>141</v>
      </c>
    </row>
    <row r="188" spans="6:9" ht="15">
      <c r="F188" s="28"/>
      <c r="G188" s="28"/>
      <c r="I188" s="25" t="s">
        <v>141</v>
      </c>
    </row>
    <row r="189" spans="3:9" ht="15">
      <c r="C189" s="927" t="s">
        <v>488</v>
      </c>
      <c r="D189" s="928"/>
      <c r="E189" s="927" t="s">
        <v>989</v>
      </c>
      <c r="F189" s="928"/>
      <c r="G189" s="927" t="s">
        <v>991</v>
      </c>
      <c r="H189" s="928"/>
      <c r="I189" s="25" t="s">
        <v>141</v>
      </c>
    </row>
    <row r="190" spans="3:9" ht="38.25">
      <c r="C190" s="448" t="s">
        <v>486</v>
      </c>
      <c r="D190" s="448" t="s">
        <v>487</v>
      </c>
      <c r="E190" s="448" t="s">
        <v>988</v>
      </c>
      <c r="F190" s="448" t="s">
        <v>990</v>
      </c>
      <c r="G190" s="448" t="s">
        <v>988</v>
      </c>
      <c r="H190" s="448" t="s">
        <v>990</v>
      </c>
      <c r="I190" s="25" t="s">
        <v>141</v>
      </c>
    </row>
    <row r="191" spans="1:9" ht="15">
      <c r="A191" s="58"/>
      <c r="B191" s="449" t="s">
        <v>969</v>
      </c>
      <c r="C191" s="146">
        <f aca="true" t="shared" si="0" ref="C191:H191">SUM(C192:C193)</f>
        <v>0</v>
      </c>
      <c r="D191" s="146">
        <f t="shared" si="0"/>
        <v>0</v>
      </c>
      <c r="E191" s="146">
        <f t="shared" si="0"/>
        <v>0</v>
      </c>
      <c r="F191" s="146">
        <f t="shared" si="0"/>
        <v>0</v>
      </c>
      <c r="G191" s="146">
        <f t="shared" si="0"/>
        <v>0</v>
      </c>
      <c r="H191" s="146">
        <f t="shared" si="0"/>
        <v>0</v>
      </c>
      <c r="I191" s="25" t="s">
        <v>141</v>
      </c>
    </row>
    <row r="192" spans="1:9" ht="15">
      <c r="A192" s="58"/>
      <c r="B192" s="450" t="s">
        <v>975</v>
      </c>
      <c r="C192" s="276" t="s">
        <v>494</v>
      </c>
      <c r="D192" s="276" t="s">
        <v>494</v>
      </c>
      <c r="E192" s="276" t="s">
        <v>494</v>
      </c>
      <c r="F192" s="276" t="s">
        <v>494</v>
      </c>
      <c r="G192" s="276"/>
      <c r="H192" s="276" t="s">
        <v>494</v>
      </c>
      <c r="I192" s="25" t="s">
        <v>141</v>
      </c>
    </row>
    <row r="193" spans="1:9" ht="15">
      <c r="A193" s="58"/>
      <c r="B193" s="450" t="s">
        <v>976</v>
      </c>
      <c r="C193" s="271" t="s">
        <v>494</v>
      </c>
      <c r="D193" s="276" t="s">
        <v>494</v>
      </c>
      <c r="E193" s="276" t="s">
        <v>494</v>
      </c>
      <c r="F193" s="276" t="s">
        <v>494</v>
      </c>
      <c r="G193" s="276" t="s">
        <v>494</v>
      </c>
      <c r="H193" s="276" t="s">
        <v>494</v>
      </c>
      <c r="I193" s="25" t="s">
        <v>141</v>
      </c>
    </row>
    <row r="194" spans="1:9" ht="27" customHeight="1">
      <c r="A194" s="58"/>
      <c r="B194" s="451" t="s">
        <v>970</v>
      </c>
      <c r="C194" s="146">
        <f aca="true" t="shared" si="1" ref="C194:H194">SUM(C195:C196)</f>
        <v>0</v>
      </c>
      <c r="D194" s="146">
        <f t="shared" si="1"/>
        <v>0</v>
      </c>
      <c r="E194" s="146">
        <f t="shared" si="1"/>
        <v>0</v>
      </c>
      <c r="F194" s="146">
        <f t="shared" si="1"/>
        <v>0</v>
      </c>
      <c r="G194" s="146">
        <f t="shared" si="1"/>
        <v>0</v>
      </c>
      <c r="H194" s="146">
        <f t="shared" si="1"/>
        <v>0</v>
      </c>
      <c r="I194" s="25" t="s">
        <v>141</v>
      </c>
    </row>
    <row r="195" spans="1:9" ht="15">
      <c r="A195" s="58"/>
      <c r="B195" s="450" t="s">
        <v>975</v>
      </c>
      <c r="C195" s="276" t="s">
        <v>494</v>
      </c>
      <c r="D195" s="276" t="s">
        <v>494</v>
      </c>
      <c r="E195" s="276" t="s">
        <v>494</v>
      </c>
      <c r="F195" s="276" t="s">
        <v>494</v>
      </c>
      <c r="G195" s="276" t="s">
        <v>494</v>
      </c>
      <c r="H195" s="276" t="s">
        <v>494</v>
      </c>
      <c r="I195" s="25" t="s">
        <v>141</v>
      </c>
    </row>
    <row r="196" spans="1:9" ht="15">
      <c r="A196" s="58"/>
      <c r="B196" s="452" t="s">
        <v>976</v>
      </c>
      <c r="C196" s="271" t="s">
        <v>494</v>
      </c>
      <c r="D196" s="271" t="s">
        <v>494</v>
      </c>
      <c r="E196" s="271" t="s">
        <v>494</v>
      </c>
      <c r="F196" s="271" t="s">
        <v>494</v>
      </c>
      <c r="G196" s="271" t="s">
        <v>494</v>
      </c>
      <c r="H196" s="271" t="s">
        <v>494</v>
      </c>
      <c r="I196" s="25" t="s">
        <v>141</v>
      </c>
    </row>
    <row r="197" spans="1:9" ht="15.75" thickBot="1">
      <c r="A197" s="58"/>
      <c r="B197" s="58"/>
      <c r="C197" s="58"/>
      <c r="D197" s="58"/>
      <c r="E197" s="58"/>
      <c r="F197" s="58"/>
      <c r="G197" s="58"/>
      <c r="H197" s="58"/>
      <c r="I197" s="25" t="s">
        <v>141</v>
      </c>
    </row>
    <row r="198" spans="2:9" ht="15">
      <c r="B198" s="453" t="s">
        <v>1005</v>
      </c>
      <c r="C198" s="217"/>
      <c r="D198" s="214"/>
      <c r="E198" s="214"/>
      <c r="F198" s="231">
        <f>SUM(F191)-SUM($D191)</f>
        <v>0</v>
      </c>
      <c r="G198" s="214"/>
      <c r="H198" s="232">
        <f>SUM(H191)-SUM($D191)</f>
        <v>0</v>
      </c>
      <c r="I198" s="25" t="s">
        <v>141</v>
      </c>
    </row>
    <row r="199" spans="2:9" ht="15">
      <c r="B199" s="454" t="s">
        <v>1006</v>
      </c>
      <c r="C199" s="218"/>
      <c r="D199" s="215"/>
      <c r="E199" s="236"/>
      <c r="F199" s="237">
        <f>SUM(F194)-SUM($D194)</f>
        <v>0</v>
      </c>
      <c r="G199" s="236"/>
      <c r="H199" s="238">
        <f>SUM(H194)-SUM($D194)</f>
        <v>0</v>
      </c>
      <c r="I199" s="25" t="s">
        <v>141</v>
      </c>
    </row>
    <row r="200" spans="2:9" ht="15">
      <c r="B200" s="454" t="s">
        <v>1007</v>
      </c>
      <c r="C200" s="234"/>
      <c r="D200" s="215"/>
      <c r="E200" s="235">
        <f>MAX(SUM(E194)-SUM($D194),0)</f>
        <v>0</v>
      </c>
      <c r="F200" s="219"/>
      <c r="G200" s="235">
        <f>MAX(SUM(G194)-SUM($D194),0)</f>
        <v>0</v>
      </c>
      <c r="H200" s="220"/>
      <c r="I200" s="25" t="s">
        <v>141</v>
      </c>
    </row>
    <row r="201" spans="2:9" ht="15">
      <c r="B201" s="454" t="s">
        <v>1008</v>
      </c>
      <c r="C201" s="225">
        <f>SUM('BS'!$C$175)</f>
        <v>0</v>
      </c>
      <c r="D201" s="215"/>
      <c r="E201" s="233">
        <f>SUM($C201)-E200</f>
        <v>0</v>
      </c>
      <c r="F201" s="215"/>
      <c r="G201" s="233">
        <f>SUM($C201)-G200</f>
        <v>0</v>
      </c>
      <c r="H201" s="221"/>
      <c r="I201" s="25" t="s">
        <v>141</v>
      </c>
    </row>
    <row r="202" spans="2:9" ht="15">
      <c r="B202" s="454" t="s">
        <v>1009</v>
      </c>
      <c r="C202" s="225">
        <f>SUM('BS'!$C$228)</f>
        <v>0</v>
      </c>
      <c r="D202" s="215"/>
      <c r="E202" s="233">
        <f>$C202</f>
        <v>0</v>
      </c>
      <c r="F202" s="215"/>
      <c r="G202" s="233">
        <f>$C202</f>
        <v>0</v>
      </c>
      <c r="H202" s="221"/>
      <c r="I202" s="25" t="s">
        <v>141</v>
      </c>
    </row>
    <row r="203" spans="2:9" ht="15.75" thickBot="1">
      <c r="B203" s="455" t="s">
        <v>1010</v>
      </c>
      <c r="C203" s="226" t="str">
        <f>IF(SUM(C202)=0,"-",IF(C201="-","-",SUM(C201)/SUM(C202)))</f>
        <v>-</v>
      </c>
      <c r="D203" s="216"/>
      <c r="E203" s="226" t="str">
        <f>IF(SUM(E202)=0,"-",IF(E201="-","-",SUM(E201)/SUM(E202)))</f>
        <v>-</v>
      </c>
      <c r="F203" s="216"/>
      <c r="G203" s="226" t="str">
        <f>IF(SUM(G202)=0,"-",IF(G201="-","-",SUM(G201)/SUM(G202)))</f>
        <v>-</v>
      </c>
      <c r="H203" s="222"/>
      <c r="I203" s="25" t="s">
        <v>141</v>
      </c>
    </row>
    <row r="204" spans="6:9" ht="15.75" thickBot="1">
      <c r="F204" s="28"/>
      <c r="G204" s="28"/>
      <c r="I204" s="25" t="s">
        <v>141</v>
      </c>
    </row>
    <row r="205" spans="2:9" ht="32.25" customHeight="1" thickBot="1">
      <c r="B205" s="456" t="s">
        <v>1016</v>
      </c>
      <c r="C205" s="847"/>
      <c r="D205" s="847"/>
      <c r="E205" s="847"/>
      <c r="F205" s="847"/>
      <c r="G205" s="28"/>
      <c r="I205" s="25" t="s">
        <v>141</v>
      </c>
    </row>
    <row r="206" spans="6:9" ht="15">
      <c r="F206" s="28"/>
      <c r="G206" s="28"/>
      <c r="I206" s="25" t="s">
        <v>141</v>
      </c>
    </row>
    <row r="207" spans="1:9" ht="18.75">
      <c r="A207" s="3" t="s">
        <v>1004</v>
      </c>
      <c r="B207" s="157" t="s">
        <v>489</v>
      </c>
      <c r="C207" s="158"/>
      <c r="F207" s="28"/>
      <c r="G207" s="28"/>
      <c r="I207" s="25" t="s">
        <v>141</v>
      </c>
    </row>
    <row r="208" spans="6:9" ht="15">
      <c r="F208" s="28"/>
      <c r="G208" s="28"/>
      <c r="I208" s="25" t="s">
        <v>141</v>
      </c>
    </row>
    <row r="209" spans="1:9" ht="15.75">
      <c r="A209" s="3" t="s">
        <v>1011</v>
      </c>
      <c r="B209" s="457" t="s">
        <v>490</v>
      </c>
      <c r="C209" s="927" t="s">
        <v>488</v>
      </c>
      <c r="D209" s="928"/>
      <c r="E209" s="927" t="s">
        <v>1014</v>
      </c>
      <c r="F209" s="928"/>
      <c r="G209" s="927" t="s">
        <v>1015</v>
      </c>
      <c r="H209" s="928"/>
      <c r="I209" s="25" t="s">
        <v>141</v>
      </c>
    </row>
    <row r="210" spans="2:9" ht="38.25">
      <c r="B210" s="458"/>
      <c r="C210" s="448" t="s">
        <v>912</v>
      </c>
      <c r="D210" s="448" t="s">
        <v>487</v>
      </c>
      <c r="E210" s="448" t="s">
        <v>988</v>
      </c>
      <c r="F210" s="448" t="s">
        <v>990</v>
      </c>
      <c r="G210" s="448" t="s">
        <v>988</v>
      </c>
      <c r="H210" s="448" t="s">
        <v>990</v>
      </c>
      <c r="I210" s="25" t="s">
        <v>141</v>
      </c>
    </row>
    <row r="211" spans="2:9" ht="15">
      <c r="B211" s="449" t="s">
        <v>969</v>
      </c>
      <c r="C211" s="270" t="s">
        <v>494</v>
      </c>
      <c r="D211" s="270" t="s">
        <v>494</v>
      </c>
      <c r="E211" s="270" t="s">
        <v>494</v>
      </c>
      <c r="F211" s="270" t="s">
        <v>494</v>
      </c>
      <c r="G211" s="270" t="s">
        <v>494</v>
      </c>
      <c r="H211" s="270" t="s">
        <v>494</v>
      </c>
      <c r="I211" s="25" t="s">
        <v>141</v>
      </c>
    </row>
    <row r="212" spans="2:9" ht="30">
      <c r="B212" s="459" t="s">
        <v>970</v>
      </c>
      <c r="C212" s="276" t="s">
        <v>494</v>
      </c>
      <c r="D212" s="276" t="s">
        <v>494</v>
      </c>
      <c r="E212" s="276" t="s">
        <v>494</v>
      </c>
      <c r="F212" s="276" t="s">
        <v>494</v>
      </c>
      <c r="G212" s="276" t="s">
        <v>494</v>
      </c>
      <c r="H212" s="276" t="s">
        <v>494</v>
      </c>
      <c r="I212" s="25" t="s">
        <v>141</v>
      </c>
    </row>
    <row r="213" spans="2:9" ht="15">
      <c r="B213" s="460" t="s">
        <v>432</v>
      </c>
      <c r="C213" s="271" t="s">
        <v>494</v>
      </c>
      <c r="D213" s="271" t="s">
        <v>494</v>
      </c>
      <c r="E213" s="271" t="s">
        <v>494</v>
      </c>
      <c r="F213" s="271" t="s">
        <v>494</v>
      </c>
      <c r="G213" s="271" t="s">
        <v>494</v>
      </c>
      <c r="H213" s="271" t="s">
        <v>494</v>
      </c>
      <c r="I213" s="25" t="s">
        <v>141</v>
      </c>
    </row>
    <row r="214" spans="6:9" ht="15.75" thickBot="1">
      <c r="F214" s="28"/>
      <c r="G214" s="28"/>
      <c r="I214" s="25" t="s">
        <v>141</v>
      </c>
    </row>
    <row r="215" spans="2:9" ht="15">
      <c r="B215" s="453" t="s">
        <v>1005</v>
      </c>
      <c r="C215" s="217"/>
      <c r="D215" s="214"/>
      <c r="E215" s="214"/>
      <c r="F215" s="231">
        <f>SUM(F211)-SUM($D211)</f>
        <v>0</v>
      </c>
      <c r="G215" s="214"/>
      <c r="H215" s="232">
        <f>SUM(H211)-SUM($D211)</f>
        <v>0</v>
      </c>
      <c r="I215" s="25" t="s">
        <v>141</v>
      </c>
    </row>
    <row r="216" spans="2:9" ht="15">
      <c r="B216" s="454" t="s">
        <v>1006</v>
      </c>
      <c r="C216" s="218"/>
      <c r="D216" s="215"/>
      <c r="E216" s="236"/>
      <c r="F216" s="237">
        <f>SUM(F212)-SUM($D212)</f>
        <v>0</v>
      </c>
      <c r="G216" s="236"/>
      <c r="H216" s="238">
        <f>SUM(H212)-SUM($D212)</f>
        <v>0</v>
      </c>
      <c r="I216" s="25" t="s">
        <v>141</v>
      </c>
    </row>
    <row r="217" spans="2:9" ht="15">
      <c r="B217" s="454" t="s">
        <v>1007</v>
      </c>
      <c r="C217" s="234"/>
      <c r="D217" s="215"/>
      <c r="E217" s="235">
        <f>MAX(SUM(E212)-SUM($D212),0)</f>
        <v>0</v>
      </c>
      <c r="F217" s="219"/>
      <c r="G217" s="235">
        <f>MAX(SUM(G212)-SUM($D212),0)</f>
        <v>0</v>
      </c>
      <c r="H217" s="220"/>
      <c r="I217" s="25" t="s">
        <v>141</v>
      </c>
    </row>
    <row r="218" spans="2:9" ht="15">
      <c r="B218" s="454" t="s">
        <v>1008</v>
      </c>
      <c r="C218" s="225">
        <f>SUM('BS'!$C$175)</f>
        <v>0</v>
      </c>
      <c r="D218" s="215"/>
      <c r="E218" s="233">
        <f>SUM($C218)-E217</f>
        <v>0</v>
      </c>
      <c r="F218" s="215"/>
      <c r="G218" s="233">
        <f>SUM($C218)-G217</f>
        <v>0</v>
      </c>
      <c r="H218" s="221"/>
      <c r="I218" s="25" t="s">
        <v>141</v>
      </c>
    </row>
    <row r="219" spans="2:9" ht="15">
      <c r="B219" s="454" t="s">
        <v>1009</v>
      </c>
      <c r="C219" s="225">
        <f>SUM('BS'!$C$228)</f>
        <v>0</v>
      </c>
      <c r="D219" s="215"/>
      <c r="E219" s="233">
        <f>$C219</f>
        <v>0</v>
      </c>
      <c r="F219" s="215"/>
      <c r="G219" s="233">
        <f>$C219</f>
        <v>0</v>
      </c>
      <c r="H219" s="221"/>
      <c r="I219" s="25" t="s">
        <v>141</v>
      </c>
    </row>
    <row r="220" spans="2:9" ht="15.75" thickBot="1">
      <c r="B220" s="455" t="s">
        <v>1010</v>
      </c>
      <c r="C220" s="226" t="str">
        <f>IF(SUM(C219)=0,"-",IF(C218="-","-",SUM(C218)/SUM(C219)))</f>
        <v>-</v>
      </c>
      <c r="D220" s="216"/>
      <c r="E220" s="226" t="str">
        <f>IF(SUM(E219)=0,"-",IF(E218="-","-",SUM(E218)/SUM(E219)))</f>
        <v>-</v>
      </c>
      <c r="F220" s="216"/>
      <c r="G220" s="226" t="str">
        <f>IF(SUM(G219)=0,"-",IF(G218="-","-",SUM(G218)/SUM(G219)))</f>
        <v>-</v>
      </c>
      <c r="H220" s="222"/>
      <c r="I220" s="25" t="s">
        <v>141</v>
      </c>
    </row>
    <row r="221" spans="6:9" ht="15.75" thickBot="1">
      <c r="F221" s="28"/>
      <c r="G221" s="28"/>
      <c r="I221" s="25" t="s">
        <v>141</v>
      </c>
    </row>
    <row r="222" spans="2:9" ht="31.5" customHeight="1" thickBot="1">
      <c r="B222" s="456" t="s">
        <v>1016</v>
      </c>
      <c r="C222" s="847"/>
      <c r="D222" s="847"/>
      <c r="E222" s="847"/>
      <c r="F222" s="847"/>
      <c r="G222" s="28"/>
      <c r="I222" s="25" t="s">
        <v>141</v>
      </c>
    </row>
    <row r="223" spans="6:9" ht="15">
      <c r="F223" s="28"/>
      <c r="G223" s="28"/>
      <c r="I223" s="25" t="s">
        <v>141</v>
      </c>
    </row>
    <row r="224" spans="5:9" ht="15.75" thickBot="1">
      <c r="E224" s="927" t="s">
        <v>1014</v>
      </c>
      <c r="F224" s="928"/>
      <c r="G224" s="927" t="s">
        <v>1015</v>
      </c>
      <c r="H224" s="928"/>
      <c r="I224" s="25" t="s">
        <v>141</v>
      </c>
    </row>
    <row r="225" spans="2:9" ht="64.5" thickBot="1">
      <c r="B225" s="435" t="s">
        <v>456</v>
      </c>
      <c r="C225" s="436" t="s">
        <v>457</v>
      </c>
      <c r="D225" s="436" t="s">
        <v>458</v>
      </c>
      <c r="E225" s="436" t="s">
        <v>973</v>
      </c>
      <c r="F225" s="437" t="s">
        <v>974</v>
      </c>
      <c r="G225" s="436" t="s">
        <v>973</v>
      </c>
      <c r="H225" s="437" t="s">
        <v>974</v>
      </c>
      <c r="I225" s="25" t="s">
        <v>141</v>
      </c>
    </row>
    <row r="226" spans="2:9" ht="15" customHeight="1">
      <c r="B226" s="937" t="s">
        <v>1017</v>
      </c>
      <c r="C226" s="72">
        <v>1</v>
      </c>
      <c r="D226" s="340"/>
      <c r="E226" s="272" t="s">
        <v>494</v>
      </c>
      <c r="F226" s="278" t="s">
        <v>494</v>
      </c>
      <c r="G226" s="272" t="s">
        <v>494</v>
      </c>
      <c r="H226" s="278" t="s">
        <v>494</v>
      </c>
      <c r="I226" s="25" t="s">
        <v>141</v>
      </c>
    </row>
    <row r="227" spans="2:9" ht="15">
      <c r="B227" s="930"/>
      <c r="C227" s="73">
        <v>2</v>
      </c>
      <c r="D227" s="340"/>
      <c r="E227" s="272" t="s">
        <v>494</v>
      </c>
      <c r="F227" s="278" t="s">
        <v>494</v>
      </c>
      <c r="G227" s="272" t="s">
        <v>494</v>
      </c>
      <c r="H227" s="278" t="s">
        <v>494</v>
      </c>
      <c r="I227" s="25" t="s">
        <v>141</v>
      </c>
    </row>
    <row r="228" spans="2:9" ht="15">
      <c r="B228" s="930"/>
      <c r="C228" s="73">
        <v>3</v>
      </c>
      <c r="D228" s="340"/>
      <c r="E228" s="272" t="s">
        <v>494</v>
      </c>
      <c r="F228" s="278" t="s">
        <v>494</v>
      </c>
      <c r="G228" s="272" t="s">
        <v>494</v>
      </c>
      <c r="H228" s="278" t="s">
        <v>494</v>
      </c>
      <c r="I228" s="25" t="s">
        <v>141</v>
      </c>
    </row>
    <row r="229" spans="2:9" ht="15">
      <c r="B229" s="930"/>
      <c r="C229" s="73">
        <v>4</v>
      </c>
      <c r="D229" s="340"/>
      <c r="E229" s="272" t="s">
        <v>494</v>
      </c>
      <c r="F229" s="278" t="s">
        <v>494</v>
      </c>
      <c r="G229" s="272" t="s">
        <v>494</v>
      </c>
      <c r="H229" s="278" t="s">
        <v>494</v>
      </c>
      <c r="I229" s="25" t="s">
        <v>141</v>
      </c>
    </row>
    <row r="230" spans="2:9" ht="15.75" thickBot="1">
      <c r="B230" s="931"/>
      <c r="C230" s="74">
        <v>5</v>
      </c>
      <c r="D230" s="340"/>
      <c r="E230" s="273" t="s">
        <v>494</v>
      </c>
      <c r="F230" s="279" t="s">
        <v>494</v>
      </c>
      <c r="G230" s="273" t="s">
        <v>494</v>
      </c>
      <c r="H230" s="279" t="s">
        <v>494</v>
      </c>
      <c r="I230" s="25" t="s">
        <v>141</v>
      </c>
    </row>
    <row r="231" spans="6:9" ht="15">
      <c r="F231" s="28"/>
      <c r="G231" s="28"/>
      <c r="I231" s="25" t="s">
        <v>141</v>
      </c>
    </row>
    <row r="232" spans="1:9" ht="15.75">
      <c r="A232" s="3" t="s">
        <v>1018</v>
      </c>
      <c r="B232" s="457" t="s">
        <v>491</v>
      </c>
      <c r="C232" s="927" t="s">
        <v>488</v>
      </c>
      <c r="D232" s="928"/>
      <c r="E232" s="927" t="s">
        <v>1108</v>
      </c>
      <c r="F232" s="928"/>
      <c r="G232" s="927" t="s">
        <v>1109</v>
      </c>
      <c r="H232" s="928"/>
      <c r="I232" s="25" t="s">
        <v>141</v>
      </c>
    </row>
    <row r="233" spans="2:9" ht="38.25">
      <c r="B233" s="458"/>
      <c r="C233" s="448" t="s">
        <v>912</v>
      </c>
      <c r="D233" s="448" t="s">
        <v>487</v>
      </c>
      <c r="E233" s="448" t="s">
        <v>988</v>
      </c>
      <c r="F233" s="448" t="s">
        <v>990</v>
      </c>
      <c r="G233" s="448" t="s">
        <v>988</v>
      </c>
      <c r="H233" s="448" t="s">
        <v>990</v>
      </c>
      <c r="I233" s="25" t="s">
        <v>141</v>
      </c>
    </row>
    <row r="234" spans="2:9" ht="15">
      <c r="B234" s="449" t="s">
        <v>969</v>
      </c>
      <c r="C234" s="270" t="s">
        <v>494</v>
      </c>
      <c r="D234" s="270" t="s">
        <v>494</v>
      </c>
      <c r="E234" s="270" t="s">
        <v>494</v>
      </c>
      <c r="F234" s="270" t="s">
        <v>494</v>
      </c>
      <c r="G234" s="270" t="s">
        <v>494</v>
      </c>
      <c r="H234" s="270" t="s">
        <v>494</v>
      </c>
      <c r="I234" s="25" t="s">
        <v>141</v>
      </c>
    </row>
    <row r="235" spans="2:9" ht="30">
      <c r="B235" s="459" t="s">
        <v>970</v>
      </c>
      <c r="C235" s="276" t="s">
        <v>494</v>
      </c>
      <c r="D235" s="276" t="s">
        <v>494</v>
      </c>
      <c r="E235" s="276" t="s">
        <v>494</v>
      </c>
      <c r="F235" s="276" t="s">
        <v>494</v>
      </c>
      <c r="G235" s="276" t="s">
        <v>494</v>
      </c>
      <c r="H235" s="276" t="s">
        <v>494</v>
      </c>
      <c r="I235" s="25" t="s">
        <v>141</v>
      </c>
    </row>
    <row r="236" spans="2:9" ht="15">
      <c r="B236" s="460" t="s">
        <v>432</v>
      </c>
      <c r="C236" s="271" t="s">
        <v>494</v>
      </c>
      <c r="D236" s="271" t="s">
        <v>494</v>
      </c>
      <c r="E236" s="271" t="s">
        <v>494</v>
      </c>
      <c r="F236" s="271" t="s">
        <v>494</v>
      </c>
      <c r="G236" s="271" t="s">
        <v>494</v>
      </c>
      <c r="H236" s="271" t="s">
        <v>494</v>
      </c>
      <c r="I236" s="25" t="s">
        <v>141</v>
      </c>
    </row>
    <row r="237" spans="6:9" ht="15.75" thickBot="1">
      <c r="F237" s="28"/>
      <c r="G237" s="28"/>
      <c r="I237" s="25" t="s">
        <v>141</v>
      </c>
    </row>
    <row r="238" spans="2:9" ht="15">
      <c r="B238" s="453" t="s">
        <v>1005</v>
      </c>
      <c r="C238" s="217"/>
      <c r="D238" s="214"/>
      <c r="E238" s="214"/>
      <c r="F238" s="231">
        <f>SUM(F234)-SUM($D234)</f>
        <v>0</v>
      </c>
      <c r="G238" s="214"/>
      <c r="H238" s="232">
        <f>SUM(H234)-SUM($D234)</f>
        <v>0</v>
      </c>
      <c r="I238" s="25" t="s">
        <v>141</v>
      </c>
    </row>
    <row r="239" spans="2:9" ht="15">
      <c r="B239" s="454" t="s">
        <v>1006</v>
      </c>
      <c r="C239" s="218"/>
      <c r="D239" s="215"/>
      <c r="E239" s="236"/>
      <c r="F239" s="237">
        <f>SUM(F235)-SUM($D235)</f>
        <v>0</v>
      </c>
      <c r="G239" s="236"/>
      <c r="H239" s="238">
        <f>SUM(H235)-SUM($D235)</f>
        <v>0</v>
      </c>
      <c r="I239" s="25" t="s">
        <v>141</v>
      </c>
    </row>
    <row r="240" spans="2:9" ht="15">
      <c r="B240" s="454" t="s">
        <v>1007</v>
      </c>
      <c r="C240" s="234"/>
      <c r="D240" s="215"/>
      <c r="E240" s="235">
        <f>MAX(SUM(E235)-SUM($D235),0)</f>
        <v>0</v>
      </c>
      <c r="F240" s="219"/>
      <c r="G240" s="235">
        <f>MAX(SUM(G235)-SUM($D235),0)</f>
        <v>0</v>
      </c>
      <c r="H240" s="220"/>
      <c r="I240" s="25" t="s">
        <v>141</v>
      </c>
    </row>
    <row r="241" spans="2:9" ht="15">
      <c r="B241" s="454" t="s">
        <v>1008</v>
      </c>
      <c r="C241" s="225">
        <f>SUM('BS'!$C$175)</f>
        <v>0</v>
      </c>
      <c r="D241" s="215"/>
      <c r="E241" s="233">
        <f>SUM($C241)-E240</f>
        <v>0</v>
      </c>
      <c r="F241" s="215"/>
      <c r="G241" s="233">
        <f>SUM($C241)-G240</f>
        <v>0</v>
      </c>
      <c r="H241" s="221"/>
      <c r="I241" s="25" t="s">
        <v>141</v>
      </c>
    </row>
    <row r="242" spans="2:9" ht="15">
      <c r="B242" s="454" t="s">
        <v>1009</v>
      </c>
      <c r="C242" s="225">
        <f>SUM('BS'!$C$228)</f>
        <v>0</v>
      </c>
      <c r="D242" s="215"/>
      <c r="E242" s="233">
        <f>$C242</f>
        <v>0</v>
      </c>
      <c r="F242" s="215"/>
      <c r="G242" s="233">
        <f>$C242</f>
        <v>0</v>
      </c>
      <c r="H242" s="221"/>
      <c r="I242" s="25" t="s">
        <v>141</v>
      </c>
    </row>
    <row r="243" spans="2:9" ht="15.75" thickBot="1">
      <c r="B243" s="455" t="s">
        <v>1010</v>
      </c>
      <c r="C243" s="226" t="str">
        <f>IF(SUM(C242)=0,"-",IF(C241="-","-",SUM(C241)/SUM(C242)))</f>
        <v>-</v>
      </c>
      <c r="D243" s="216"/>
      <c r="E243" s="226" t="str">
        <f>IF(SUM(E242)=0,"-",IF(E241="-","-",SUM(E241)/SUM(E242)))</f>
        <v>-</v>
      </c>
      <c r="F243" s="216"/>
      <c r="G243" s="226" t="str">
        <f>IF(SUM(G242)=0,"-",IF(G241="-","-",SUM(G241)/SUM(G242)))</f>
        <v>-</v>
      </c>
      <c r="H243" s="222"/>
      <c r="I243" s="25" t="s">
        <v>141</v>
      </c>
    </row>
    <row r="244" spans="6:9" ht="15.75" thickBot="1">
      <c r="F244" s="28"/>
      <c r="G244" s="28"/>
      <c r="I244" s="25" t="s">
        <v>141</v>
      </c>
    </row>
    <row r="245" spans="2:9" ht="30.75" customHeight="1" thickBot="1">
      <c r="B245" s="456" t="s">
        <v>1016</v>
      </c>
      <c r="C245" s="847"/>
      <c r="D245" s="847"/>
      <c r="E245" s="847"/>
      <c r="F245" s="847"/>
      <c r="G245" s="28"/>
      <c r="I245" s="25" t="s">
        <v>141</v>
      </c>
    </row>
    <row r="246" spans="6:9" ht="15">
      <c r="F246" s="28"/>
      <c r="G246" s="28"/>
      <c r="I246" s="25" t="s">
        <v>141</v>
      </c>
    </row>
    <row r="247" spans="5:9" ht="15.75" thickBot="1">
      <c r="E247" s="927" t="s">
        <v>1108</v>
      </c>
      <c r="F247" s="928"/>
      <c r="G247" s="927" t="s">
        <v>1109</v>
      </c>
      <c r="H247" s="928"/>
      <c r="I247" s="25" t="s">
        <v>141</v>
      </c>
    </row>
    <row r="248" spans="2:9" ht="64.5" thickBot="1">
      <c r="B248" s="435" t="s">
        <v>456</v>
      </c>
      <c r="C248" s="436" t="s">
        <v>457</v>
      </c>
      <c r="D248" s="436" t="s">
        <v>458</v>
      </c>
      <c r="E248" s="436" t="s">
        <v>973</v>
      </c>
      <c r="F248" s="437" t="s">
        <v>974</v>
      </c>
      <c r="G248" s="436" t="s">
        <v>973</v>
      </c>
      <c r="H248" s="437" t="s">
        <v>974</v>
      </c>
      <c r="I248" s="25" t="s">
        <v>141</v>
      </c>
    </row>
    <row r="249" spans="2:9" ht="15" customHeight="1">
      <c r="B249" s="937" t="s">
        <v>1017</v>
      </c>
      <c r="C249" s="72">
        <v>1</v>
      </c>
      <c r="D249" s="340"/>
      <c r="E249" s="272" t="s">
        <v>494</v>
      </c>
      <c r="F249" s="278" t="s">
        <v>494</v>
      </c>
      <c r="G249" s="272" t="s">
        <v>494</v>
      </c>
      <c r="H249" s="278" t="s">
        <v>494</v>
      </c>
      <c r="I249" s="25" t="s">
        <v>141</v>
      </c>
    </row>
    <row r="250" spans="2:9" ht="15">
      <c r="B250" s="930"/>
      <c r="C250" s="73">
        <v>2</v>
      </c>
      <c r="D250" s="340"/>
      <c r="E250" s="272" t="s">
        <v>494</v>
      </c>
      <c r="F250" s="278" t="s">
        <v>494</v>
      </c>
      <c r="G250" s="272" t="s">
        <v>494</v>
      </c>
      <c r="H250" s="278" t="s">
        <v>494</v>
      </c>
      <c r="I250" s="25" t="s">
        <v>141</v>
      </c>
    </row>
    <row r="251" spans="2:9" ht="15">
      <c r="B251" s="930"/>
      <c r="C251" s="73">
        <v>3</v>
      </c>
      <c r="D251" s="340"/>
      <c r="E251" s="272" t="s">
        <v>494</v>
      </c>
      <c r="F251" s="278" t="s">
        <v>494</v>
      </c>
      <c r="G251" s="272" t="s">
        <v>494</v>
      </c>
      <c r="H251" s="278" t="s">
        <v>494</v>
      </c>
      <c r="I251" s="25" t="s">
        <v>141</v>
      </c>
    </row>
    <row r="252" spans="2:9" ht="15">
      <c r="B252" s="930"/>
      <c r="C252" s="73">
        <v>4</v>
      </c>
      <c r="D252" s="340"/>
      <c r="E252" s="272" t="s">
        <v>494</v>
      </c>
      <c r="F252" s="278" t="s">
        <v>494</v>
      </c>
      <c r="G252" s="272" t="s">
        <v>494</v>
      </c>
      <c r="H252" s="278" t="s">
        <v>494</v>
      </c>
      <c r="I252" s="25" t="s">
        <v>141</v>
      </c>
    </row>
    <row r="253" spans="2:9" ht="15.75" thickBot="1">
      <c r="B253" s="931"/>
      <c r="C253" s="74">
        <v>5</v>
      </c>
      <c r="D253" s="340"/>
      <c r="E253" s="273" t="s">
        <v>494</v>
      </c>
      <c r="F253" s="279" t="s">
        <v>494</v>
      </c>
      <c r="G253" s="273" t="s">
        <v>494</v>
      </c>
      <c r="H253" s="279" t="s">
        <v>494</v>
      </c>
      <c r="I253" s="25" t="s">
        <v>141</v>
      </c>
    </row>
    <row r="254" spans="6:9" ht="15">
      <c r="F254" s="28"/>
      <c r="G254" s="28"/>
      <c r="I254" s="25" t="s">
        <v>141</v>
      </c>
    </row>
    <row r="255" spans="6:9" ht="15">
      <c r="F255" s="28"/>
      <c r="G255" s="28"/>
      <c r="I255" s="25" t="s">
        <v>141</v>
      </c>
    </row>
    <row r="256" spans="1:9" ht="15.75">
      <c r="A256" s="3" t="s">
        <v>1019</v>
      </c>
      <c r="B256" s="457" t="s">
        <v>492</v>
      </c>
      <c r="C256" s="927" t="s">
        <v>488</v>
      </c>
      <c r="D256" s="928"/>
      <c r="E256" s="927" t="s">
        <v>1020</v>
      </c>
      <c r="F256" s="928"/>
      <c r="G256" s="927" t="s">
        <v>1021</v>
      </c>
      <c r="H256" s="928"/>
      <c r="I256" s="25" t="s">
        <v>141</v>
      </c>
    </row>
    <row r="257" spans="2:9" ht="38.25">
      <c r="B257" s="458"/>
      <c r="C257" s="448" t="s">
        <v>912</v>
      </c>
      <c r="D257" s="448" t="s">
        <v>487</v>
      </c>
      <c r="E257" s="448" t="s">
        <v>988</v>
      </c>
      <c r="F257" s="448" t="s">
        <v>990</v>
      </c>
      <c r="G257" s="448" t="s">
        <v>988</v>
      </c>
      <c r="H257" s="448" t="s">
        <v>990</v>
      </c>
      <c r="I257" s="25" t="s">
        <v>141</v>
      </c>
    </row>
    <row r="258" spans="2:9" ht="15">
      <c r="B258" s="449" t="s">
        <v>430</v>
      </c>
      <c r="C258" s="274" t="s">
        <v>494</v>
      </c>
      <c r="D258" s="274" t="s">
        <v>494</v>
      </c>
      <c r="E258" s="274" t="s">
        <v>494</v>
      </c>
      <c r="F258" s="274" t="s">
        <v>494</v>
      </c>
      <c r="G258" s="274" t="s">
        <v>494</v>
      </c>
      <c r="H258" s="274" t="s">
        <v>494</v>
      </c>
      <c r="I258" s="25" t="s">
        <v>141</v>
      </c>
    </row>
    <row r="259" spans="2:9" ht="30">
      <c r="B259" s="459" t="s">
        <v>431</v>
      </c>
      <c r="C259" s="274" t="s">
        <v>494</v>
      </c>
      <c r="D259" s="274" t="s">
        <v>494</v>
      </c>
      <c r="E259" s="274" t="s">
        <v>494</v>
      </c>
      <c r="F259" s="274" t="s">
        <v>494</v>
      </c>
      <c r="G259" s="274" t="s">
        <v>494</v>
      </c>
      <c r="H259" s="274" t="s">
        <v>494</v>
      </c>
      <c r="I259" s="25" t="s">
        <v>141</v>
      </c>
    </row>
    <row r="260" spans="2:9" ht="15">
      <c r="B260" s="461" t="s">
        <v>432</v>
      </c>
      <c r="C260" s="274" t="s">
        <v>494</v>
      </c>
      <c r="D260" s="274" t="s">
        <v>494</v>
      </c>
      <c r="E260" s="274" t="s">
        <v>494</v>
      </c>
      <c r="F260" s="274" t="s">
        <v>494</v>
      </c>
      <c r="G260" s="274" t="s">
        <v>494</v>
      </c>
      <c r="H260" s="274" t="s">
        <v>494</v>
      </c>
      <c r="I260" s="25" t="s">
        <v>141</v>
      </c>
    </row>
    <row r="261" spans="6:9" ht="15.75" thickBot="1">
      <c r="F261" s="28"/>
      <c r="G261" s="28"/>
      <c r="I261" s="25" t="s">
        <v>141</v>
      </c>
    </row>
    <row r="262" spans="2:9" ht="15">
      <c r="B262" s="453" t="s">
        <v>1005</v>
      </c>
      <c r="C262" s="217"/>
      <c r="D262" s="214"/>
      <c r="E262" s="214"/>
      <c r="F262" s="231">
        <f>SUM(F258)-SUM($D258)</f>
        <v>0</v>
      </c>
      <c r="G262" s="214"/>
      <c r="H262" s="232">
        <f>SUM(H258)-SUM($D258)</f>
        <v>0</v>
      </c>
      <c r="I262" s="25" t="s">
        <v>141</v>
      </c>
    </row>
    <row r="263" spans="2:9" ht="15">
      <c r="B263" s="454" t="s">
        <v>1006</v>
      </c>
      <c r="C263" s="218"/>
      <c r="D263" s="215"/>
      <c r="E263" s="236"/>
      <c r="F263" s="237">
        <f>SUM(F259)-SUM($D259)</f>
        <v>0</v>
      </c>
      <c r="G263" s="236"/>
      <c r="H263" s="238">
        <f>SUM(H259)-SUM($D259)</f>
        <v>0</v>
      </c>
      <c r="I263" s="25" t="s">
        <v>141</v>
      </c>
    </row>
    <row r="264" spans="2:9" ht="15">
      <c r="B264" s="454" t="s">
        <v>1007</v>
      </c>
      <c r="C264" s="234"/>
      <c r="D264" s="215"/>
      <c r="E264" s="235">
        <f>MAX(SUM(E259)-SUM($D259),0)</f>
        <v>0</v>
      </c>
      <c r="F264" s="219"/>
      <c r="G264" s="235">
        <f>MAX(SUM(G259)-SUM($D259),0)</f>
        <v>0</v>
      </c>
      <c r="H264" s="220"/>
      <c r="I264" s="25" t="s">
        <v>141</v>
      </c>
    </row>
    <row r="265" spans="2:9" ht="15">
      <c r="B265" s="454" t="s">
        <v>1008</v>
      </c>
      <c r="C265" s="225">
        <f>SUM('BS'!$C$175)</f>
        <v>0</v>
      </c>
      <c r="D265" s="215"/>
      <c r="E265" s="233">
        <f>SUM($C265)-E264</f>
        <v>0</v>
      </c>
      <c r="F265" s="215"/>
      <c r="G265" s="233">
        <f>SUM($C265)-G264</f>
        <v>0</v>
      </c>
      <c r="H265" s="221"/>
      <c r="I265" s="25" t="s">
        <v>141</v>
      </c>
    </row>
    <row r="266" spans="2:9" ht="15">
      <c r="B266" s="454" t="s">
        <v>1009</v>
      </c>
      <c r="C266" s="225">
        <f>SUM('BS'!$C$228)</f>
        <v>0</v>
      </c>
      <c r="D266" s="215"/>
      <c r="E266" s="233">
        <f>$C266</f>
        <v>0</v>
      </c>
      <c r="F266" s="215"/>
      <c r="G266" s="233">
        <f>$C266</f>
        <v>0</v>
      </c>
      <c r="H266" s="221"/>
      <c r="I266" s="25" t="s">
        <v>141</v>
      </c>
    </row>
    <row r="267" spans="2:9" ht="15.75" thickBot="1">
      <c r="B267" s="455" t="s">
        <v>1010</v>
      </c>
      <c r="C267" s="226" t="str">
        <f>IF(SUM(C266)=0,"-",IF(C265="-","-",SUM(C265)/SUM(C266)))</f>
        <v>-</v>
      </c>
      <c r="D267" s="216"/>
      <c r="E267" s="226" t="str">
        <f>IF(SUM(E266)=0,"-",IF(E265="-","-",SUM(E265)/SUM(E266)))</f>
        <v>-</v>
      </c>
      <c r="F267" s="216"/>
      <c r="G267" s="226" t="str">
        <f>IF(SUM(G266)=0,"-",IF(G265="-","-",SUM(G265)/SUM(G266)))</f>
        <v>-</v>
      </c>
      <c r="H267" s="222"/>
      <c r="I267" s="25" t="s">
        <v>141</v>
      </c>
    </row>
    <row r="268" spans="6:9" ht="15.75" thickBot="1">
      <c r="F268" s="28"/>
      <c r="G268" s="28"/>
      <c r="I268" s="25" t="s">
        <v>141</v>
      </c>
    </row>
    <row r="269" spans="2:9" ht="30.75" customHeight="1" thickBot="1">
      <c r="B269" s="456" t="s">
        <v>1016</v>
      </c>
      <c r="C269" s="847"/>
      <c r="D269" s="847"/>
      <c r="E269" s="847"/>
      <c r="F269" s="847"/>
      <c r="G269" s="28"/>
      <c r="I269" s="25" t="s">
        <v>141</v>
      </c>
    </row>
    <row r="270" spans="6:9" ht="15">
      <c r="F270" s="28"/>
      <c r="G270" s="28"/>
      <c r="I270" s="25" t="s">
        <v>141</v>
      </c>
    </row>
    <row r="271" spans="1:9" ht="15">
      <c r="A271" s="25" t="s">
        <v>141</v>
      </c>
      <c r="B271" s="25" t="s">
        <v>141</v>
      </c>
      <c r="C271" s="25" t="s">
        <v>141</v>
      </c>
      <c r="D271" s="25" t="s">
        <v>141</v>
      </c>
      <c r="E271" s="25" t="s">
        <v>141</v>
      </c>
      <c r="F271" s="25" t="s">
        <v>141</v>
      </c>
      <c r="G271" s="25" t="s">
        <v>141</v>
      </c>
      <c r="H271" s="25" t="s">
        <v>141</v>
      </c>
      <c r="I271" s="25" t="s">
        <v>141</v>
      </c>
    </row>
  </sheetData>
  <sheetProtection/>
  <mergeCells count="56">
    <mergeCell ref="C185:F185"/>
    <mergeCell ref="B150:B154"/>
    <mergeCell ref="D156:F156"/>
    <mergeCell ref="D157:F157"/>
    <mergeCell ref="C159:F159"/>
    <mergeCell ref="C161:F161"/>
    <mergeCell ref="G232:H232"/>
    <mergeCell ref="C256:D256"/>
    <mergeCell ref="E256:F256"/>
    <mergeCell ref="G256:H256"/>
    <mergeCell ref="B249:B253"/>
    <mergeCell ref="C171:F171"/>
    <mergeCell ref="B174:B178"/>
    <mergeCell ref="D180:F180"/>
    <mergeCell ref="D181:F181"/>
    <mergeCell ref="C183:F183"/>
    <mergeCell ref="B78:B82"/>
    <mergeCell ref="D84:F84"/>
    <mergeCell ref="D85:F85"/>
    <mergeCell ref="C87:F87"/>
    <mergeCell ref="B226:B230"/>
    <mergeCell ref="C232:D232"/>
    <mergeCell ref="E232:F232"/>
    <mergeCell ref="E224:F224"/>
    <mergeCell ref="B126:B130"/>
    <mergeCell ref="D132:F132"/>
    <mergeCell ref="B41:B45"/>
    <mergeCell ref="C209:D209"/>
    <mergeCell ref="E209:F209"/>
    <mergeCell ref="G209:H209"/>
    <mergeCell ref="C89:F89"/>
    <mergeCell ref="C99:F99"/>
    <mergeCell ref="B102:B106"/>
    <mergeCell ref="D108:F108"/>
    <mergeCell ref="D109:F109"/>
    <mergeCell ref="C189:D189"/>
    <mergeCell ref="G224:H224"/>
    <mergeCell ref="E247:F247"/>
    <mergeCell ref="G247:H247"/>
    <mergeCell ref="B58:B62"/>
    <mergeCell ref="C111:F111"/>
    <mergeCell ref="C113:F113"/>
    <mergeCell ref="C123:F123"/>
    <mergeCell ref="E189:F189"/>
    <mergeCell ref="G189:H189"/>
    <mergeCell ref="C75:F75"/>
    <mergeCell ref="C38:F38"/>
    <mergeCell ref="C55:F55"/>
    <mergeCell ref="C205:F205"/>
    <mergeCell ref="C222:F222"/>
    <mergeCell ref="C245:F245"/>
    <mergeCell ref="C269:F269"/>
    <mergeCell ref="D133:F133"/>
    <mergeCell ref="C135:F135"/>
    <mergeCell ref="C137:F137"/>
    <mergeCell ref="C147:F147"/>
  </mergeCells>
  <dataValidations count="1">
    <dataValidation type="list" allowBlank="1" showInputMessage="1" showErrorMessage="1" sqref="D6:D7 D9:D13 D15:D16 D19:D20 D22:D23 D25:D26">
      <formula1>T.FilingNA</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8" scale="14" r:id="rId3"/>
  <legacyDrawing r:id="rId2"/>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H17"/>
  <sheetViews>
    <sheetView zoomScalePageLayoutView="0" workbookViewId="0" topLeftCell="A1">
      <selection activeCell="A1" sqref="A1"/>
    </sheetView>
  </sheetViews>
  <sheetFormatPr defaultColWidth="9.140625" defaultRowHeight="15"/>
  <cols>
    <col min="1" max="1" width="4.57421875" style="154" customWidth="1"/>
    <col min="2" max="2" width="44.00390625" style="154" customWidth="1"/>
    <col min="3" max="7" width="58.00390625" style="154" customWidth="1"/>
    <col min="8" max="8" width="2.140625" style="154" bestFit="1" customWidth="1"/>
    <col min="9" max="16384" width="9.140625" style="154" customWidth="1"/>
  </cols>
  <sheetData>
    <row r="1" spans="1:8" ht="15.75">
      <c r="A1" s="83" t="str">
        <f>Participant!$A$1</f>
        <v>&lt;Participant's name&gt;</v>
      </c>
      <c r="B1" s="125"/>
      <c r="C1" s="126"/>
      <c r="D1" s="127"/>
      <c r="E1" s="127"/>
      <c r="F1" s="127"/>
      <c r="G1" s="86" t="str">
        <f>Participant!$E$1</f>
        <v>2013 - - (-)</v>
      </c>
      <c r="H1" s="295" t="s">
        <v>141</v>
      </c>
    </row>
    <row r="2" spans="1:8" ht="15.75">
      <c r="A2" s="89" t="str">
        <f>Participant!$A$2</f>
        <v>-</v>
      </c>
      <c r="B2" s="128"/>
      <c r="C2" s="129"/>
      <c r="D2" s="92" t="s">
        <v>1147</v>
      </c>
      <c r="E2" s="130"/>
      <c r="F2" s="130"/>
      <c r="G2" s="93" t="str">
        <f>Version</f>
        <v>EIOPA-14-216-ST14_Templates-(20140709)</v>
      </c>
      <c r="H2" s="295" t="s">
        <v>141</v>
      </c>
    </row>
    <row r="3" spans="1:8" ht="15.75" thickBot="1">
      <c r="A3" s="70"/>
      <c r="B3" s="71"/>
      <c r="C3" s="71"/>
      <c r="D3" s="71"/>
      <c r="E3" s="71"/>
      <c r="F3" s="71"/>
      <c r="G3" s="71"/>
      <c r="H3" s="295" t="s">
        <v>141</v>
      </c>
    </row>
    <row r="4" spans="1:8" ht="15.75" customHeight="1">
      <c r="A4" s="70"/>
      <c r="B4" s="75" t="s">
        <v>462</v>
      </c>
      <c r="C4" s="305" t="s">
        <v>1118</v>
      </c>
      <c r="D4" s="305" t="s">
        <v>1119</v>
      </c>
      <c r="E4" s="305" t="s">
        <v>1120</v>
      </c>
      <c r="F4" s="305" t="s">
        <v>1207</v>
      </c>
      <c r="G4" s="306" t="s">
        <v>1208</v>
      </c>
      <c r="H4" s="295" t="s">
        <v>141</v>
      </c>
    </row>
    <row r="5" spans="1:8" ht="15">
      <c r="A5" s="70"/>
      <c r="B5" s="307" t="s">
        <v>463</v>
      </c>
      <c r="C5" s="304"/>
      <c r="D5" s="304"/>
      <c r="E5" s="304"/>
      <c r="F5" s="304"/>
      <c r="G5" s="203"/>
      <c r="H5" s="295" t="s">
        <v>141</v>
      </c>
    </row>
    <row r="6" spans="1:8" ht="120" customHeight="1">
      <c r="A6" s="70"/>
      <c r="B6" s="307" t="s">
        <v>1097</v>
      </c>
      <c r="C6" s="621"/>
      <c r="D6" s="621"/>
      <c r="E6" s="621"/>
      <c r="F6" s="621"/>
      <c r="G6" s="622"/>
      <c r="H6" s="295" t="s">
        <v>141</v>
      </c>
    </row>
    <row r="7" spans="1:8" ht="120" customHeight="1">
      <c r="A7" s="70"/>
      <c r="B7" s="307" t="s">
        <v>1098</v>
      </c>
      <c r="C7" s="621"/>
      <c r="D7" s="621"/>
      <c r="E7" s="621"/>
      <c r="F7" s="621"/>
      <c r="G7" s="622"/>
      <c r="H7" s="295" t="s">
        <v>141</v>
      </c>
    </row>
    <row r="8" spans="1:8" ht="120" customHeight="1">
      <c r="A8" s="70"/>
      <c r="B8" s="307" t="s">
        <v>1099</v>
      </c>
      <c r="C8" s="621"/>
      <c r="D8" s="621"/>
      <c r="E8" s="621"/>
      <c r="F8" s="621"/>
      <c r="G8" s="622"/>
      <c r="H8" s="295" t="s">
        <v>141</v>
      </c>
    </row>
    <row r="9" spans="1:8" ht="15">
      <c r="A9" s="70"/>
      <c r="B9" s="307" t="s">
        <v>464</v>
      </c>
      <c r="C9" s="304"/>
      <c r="D9" s="304"/>
      <c r="E9" s="304"/>
      <c r="F9" s="304"/>
      <c r="G9" s="203"/>
      <c r="H9" s="295" t="s">
        <v>141</v>
      </c>
    </row>
    <row r="10" spans="1:8" ht="120" customHeight="1">
      <c r="A10" s="70"/>
      <c r="B10" s="307" t="s">
        <v>1100</v>
      </c>
      <c r="C10" s="621"/>
      <c r="D10" s="621"/>
      <c r="E10" s="621"/>
      <c r="F10" s="621"/>
      <c r="G10" s="622"/>
      <c r="H10" s="295" t="s">
        <v>141</v>
      </c>
    </row>
    <row r="11" spans="1:8" ht="120" customHeight="1">
      <c r="A11" s="70"/>
      <c r="B11" s="307" t="s">
        <v>1101</v>
      </c>
      <c r="C11" s="621"/>
      <c r="D11" s="621"/>
      <c r="E11" s="621"/>
      <c r="F11" s="621"/>
      <c r="G11" s="622"/>
      <c r="H11" s="295" t="s">
        <v>141</v>
      </c>
    </row>
    <row r="12" spans="1:8" ht="15">
      <c r="A12" s="70"/>
      <c r="B12" s="307" t="s">
        <v>465</v>
      </c>
      <c r="C12" s="304"/>
      <c r="D12" s="304"/>
      <c r="E12" s="304"/>
      <c r="F12" s="304"/>
      <c r="G12" s="203"/>
      <c r="H12" s="295" t="s">
        <v>141</v>
      </c>
    </row>
    <row r="13" spans="1:8" ht="120" customHeight="1">
      <c r="A13" s="70"/>
      <c r="B13" s="307" t="s">
        <v>1102</v>
      </c>
      <c r="C13" s="621"/>
      <c r="D13" s="621"/>
      <c r="E13" s="621"/>
      <c r="F13" s="621"/>
      <c r="G13" s="622"/>
      <c r="H13" s="295" t="s">
        <v>141</v>
      </c>
    </row>
    <row r="14" spans="1:8" ht="120" customHeight="1">
      <c r="A14" s="70"/>
      <c r="B14" s="307" t="s">
        <v>1103</v>
      </c>
      <c r="C14" s="621"/>
      <c r="D14" s="621"/>
      <c r="E14" s="621"/>
      <c r="F14" s="621"/>
      <c r="G14" s="622"/>
      <c r="H14" s="295" t="s">
        <v>141</v>
      </c>
    </row>
    <row r="15" spans="1:8" ht="120" customHeight="1" thickBot="1">
      <c r="A15" s="70"/>
      <c r="B15" s="308" t="s">
        <v>1104</v>
      </c>
      <c r="C15" s="623"/>
      <c r="D15" s="623"/>
      <c r="E15" s="623"/>
      <c r="F15" s="623"/>
      <c r="G15" s="624"/>
      <c r="H15" s="295" t="s">
        <v>141</v>
      </c>
    </row>
    <row r="16" ht="15">
      <c r="H16" s="295" t="s">
        <v>141</v>
      </c>
    </row>
    <row r="17" spans="1:8" ht="15">
      <c r="A17" s="295" t="s">
        <v>141</v>
      </c>
      <c r="B17" s="295" t="s">
        <v>141</v>
      </c>
      <c r="C17" s="295" t="s">
        <v>141</v>
      </c>
      <c r="D17" s="295" t="s">
        <v>141</v>
      </c>
      <c r="E17" s="295" t="s">
        <v>141</v>
      </c>
      <c r="F17" s="295" t="s">
        <v>141</v>
      </c>
      <c r="G17" s="295" t="s">
        <v>141</v>
      </c>
      <c r="H17" s="295" t="s">
        <v>141</v>
      </c>
    </row>
  </sheetData>
  <sheetProtection/>
  <printOptions/>
  <pageMargins left="0.75" right="0.75" top="1" bottom="1" header="0.5" footer="0.5"/>
  <pageSetup fitToHeight="1" fitToWidth="1" horizontalDpi="600" verticalDpi="600" orientation="portrait" paperSize="9" scale="25" r:id="rId1"/>
</worksheet>
</file>

<file path=xl/worksheets/sheet14.xml><?xml version="1.0" encoding="utf-8"?>
<worksheet xmlns="http://schemas.openxmlformats.org/spreadsheetml/2006/main" xmlns:r="http://schemas.openxmlformats.org/officeDocument/2006/relationships">
  <sheetPr>
    <tabColor rgb="FFFF0000"/>
  </sheetPr>
  <dimension ref="B2:B4"/>
  <sheetViews>
    <sheetView zoomScalePageLayoutView="0" workbookViewId="0" topLeftCell="A1">
      <selection activeCell="A1" sqref="A1"/>
    </sheetView>
  </sheetViews>
  <sheetFormatPr defaultColWidth="9.140625" defaultRowHeight="15"/>
  <cols>
    <col min="1" max="16384" width="9.140625" style="339" customWidth="1"/>
  </cols>
  <sheetData>
    <row r="2" ht="15">
      <c r="B2" s="339" t="s">
        <v>2017</v>
      </c>
    </row>
    <row r="3" ht="15">
      <c r="B3" s="339" t="s">
        <v>2016</v>
      </c>
    </row>
    <row r="4" ht="15">
      <c r="B4" s="339" t="s">
        <v>1912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3" tint="-0.24997000396251678"/>
  </sheetPr>
  <dimension ref="A1:K71"/>
  <sheetViews>
    <sheetView zoomScalePageLayoutView="0" workbookViewId="0" topLeftCell="A1">
      <selection activeCell="A1" sqref="A1"/>
    </sheetView>
  </sheetViews>
  <sheetFormatPr defaultColWidth="9.140625" defaultRowHeight="15"/>
  <cols>
    <col min="1" max="1" width="3.8515625" style="69" customWidth="1"/>
    <col min="2" max="2" width="26.28125" style="69" customWidth="1"/>
    <col min="3" max="3" width="11.421875" style="69" customWidth="1"/>
    <col min="4" max="4" width="11.140625" style="69" customWidth="1"/>
    <col min="5" max="5" width="11.7109375" style="69" customWidth="1"/>
    <col min="6" max="7" width="11.28125" style="69" customWidth="1"/>
    <col min="8" max="8" width="12.8515625" style="69" customWidth="1"/>
    <col min="9" max="9" width="11.8515625" style="69" customWidth="1"/>
    <col min="10" max="10" width="10.57421875" style="69" customWidth="1"/>
    <col min="11" max="11" width="2.00390625" style="69" bestFit="1" customWidth="1"/>
    <col min="12" max="16384" width="9.140625" style="69"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c r="E2" s="92" t="s">
        <v>1910</v>
      </c>
      <c r="F2" s="130"/>
      <c r="G2" s="130"/>
      <c r="H2" s="130"/>
      <c r="I2" s="130"/>
      <c r="J2" s="93" t="str">
        <f>Version</f>
        <v>EIOPA-14-216-ST14_Templates-(20140709)</v>
      </c>
      <c r="K2" s="25" t="s">
        <v>141</v>
      </c>
    </row>
    <row r="3" ht="15" customHeight="1">
      <c r="K3" s="25" t="s">
        <v>141</v>
      </c>
    </row>
    <row r="4" spans="2:11" ht="15">
      <c r="B4" s="462" t="s">
        <v>493</v>
      </c>
      <c r="C4" s="272" t="s">
        <v>494</v>
      </c>
      <c r="K4" s="25" t="s">
        <v>141</v>
      </c>
    </row>
    <row r="5" ht="15.75" thickBot="1">
      <c r="K5" s="25" t="s">
        <v>141</v>
      </c>
    </row>
    <row r="6" spans="2:11" ht="40.5" customHeight="1">
      <c r="B6" s="463"/>
      <c r="C6" s="464" t="s">
        <v>85</v>
      </c>
      <c r="D6" s="464" t="s">
        <v>496</v>
      </c>
      <c r="E6" s="464" t="s">
        <v>495</v>
      </c>
      <c r="F6" s="464" t="s">
        <v>18</v>
      </c>
      <c r="G6" s="464" t="s">
        <v>497</v>
      </c>
      <c r="H6" s="464" t="s">
        <v>498</v>
      </c>
      <c r="I6" s="464" t="s">
        <v>499</v>
      </c>
      <c r="J6" s="465" t="s">
        <v>500</v>
      </c>
      <c r="K6" s="25" t="s">
        <v>141</v>
      </c>
    </row>
    <row r="7" spans="2:11" ht="15">
      <c r="B7" s="466" t="s">
        <v>501</v>
      </c>
      <c r="C7" s="272" t="str">
        <f>IF(COUNTIF(D7:J7,"&lt;&gt;-")&gt;0,SUM(D7:J7),"-")</f>
        <v>-</v>
      </c>
      <c r="D7" s="272" t="s">
        <v>494</v>
      </c>
      <c r="E7" s="272" t="s">
        <v>494</v>
      </c>
      <c r="F7" s="272" t="s">
        <v>494</v>
      </c>
      <c r="G7" s="272" t="s">
        <v>494</v>
      </c>
      <c r="H7" s="272" t="s">
        <v>494</v>
      </c>
      <c r="I7" s="272" t="s">
        <v>494</v>
      </c>
      <c r="J7" s="278" t="s">
        <v>494</v>
      </c>
      <c r="K7" s="25" t="s">
        <v>141</v>
      </c>
    </row>
    <row r="8" spans="2:11" ht="15">
      <c r="B8" s="467" t="s">
        <v>1124</v>
      </c>
      <c r="C8" s="82"/>
      <c r="D8" s="82"/>
      <c r="E8" s="82"/>
      <c r="F8" s="82"/>
      <c r="G8" s="82"/>
      <c r="H8" s="82"/>
      <c r="I8" s="82"/>
      <c r="J8" s="166"/>
      <c r="K8" s="25" t="s">
        <v>141</v>
      </c>
    </row>
    <row r="9" spans="2:11" ht="15">
      <c r="B9" s="468">
        <v>1</v>
      </c>
      <c r="C9" s="605" t="str">
        <f>IF(COUNTIF(D9:J9,"&lt;&gt;-")&gt;0,SUM(D9:J9),"-")</f>
        <v>-</v>
      </c>
      <c r="D9" s="605" t="s">
        <v>494</v>
      </c>
      <c r="E9" s="605" t="s">
        <v>494</v>
      </c>
      <c r="F9" s="605" t="s">
        <v>494</v>
      </c>
      <c r="G9" s="605" t="s">
        <v>494</v>
      </c>
      <c r="H9" s="605" t="s">
        <v>494</v>
      </c>
      <c r="I9" s="605" t="s">
        <v>494</v>
      </c>
      <c r="J9" s="605" t="s">
        <v>494</v>
      </c>
      <c r="K9" s="25" t="s">
        <v>141</v>
      </c>
    </row>
    <row r="10" spans="2:11" ht="15">
      <c r="B10" s="468">
        <v>2</v>
      </c>
      <c r="C10" s="605" t="str">
        <f aca="true" t="shared" si="0" ref="C10:C69">IF(COUNTIF(D10:J10,"&lt;&gt;-")&gt;0,SUM(D10:J10),"-")</f>
        <v>-</v>
      </c>
      <c r="D10" s="605" t="s">
        <v>494</v>
      </c>
      <c r="E10" s="605" t="s">
        <v>494</v>
      </c>
      <c r="F10" s="605" t="s">
        <v>494</v>
      </c>
      <c r="G10" s="605" t="s">
        <v>494</v>
      </c>
      <c r="H10" s="605" t="s">
        <v>494</v>
      </c>
      <c r="I10" s="605" t="s">
        <v>494</v>
      </c>
      <c r="J10" s="605" t="s">
        <v>494</v>
      </c>
      <c r="K10" s="25" t="s">
        <v>141</v>
      </c>
    </row>
    <row r="11" spans="2:11" ht="15">
      <c r="B11" s="468">
        <v>3</v>
      </c>
      <c r="C11" s="605" t="str">
        <f t="shared" si="0"/>
        <v>-</v>
      </c>
      <c r="D11" s="605" t="s">
        <v>494</v>
      </c>
      <c r="E11" s="605" t="s">
        <v>494</v>
      </c>
      <c r="F11" s="605" t="s">
        <v>494</v>
      </c>
      <c r="G11" s="605" t="s">
        <v>494</v>
      </c>
      <c r="H11" s="605" t="s">
        <v>494</v>
      </c>
      <c r="I11" s="605" t="s">
        <v>494</v>
      </c>
      <c r="J11" s="605" t="s">
        <v>494</v>
      </c>
      <c r="K11" s="25" t="s">
        <v>141</v>
      </c>
    </row>
    <row r="12" spans="2:11" ht="15">
      <c r="B12" s="468">
        <v>4</v>
      </c>
      <c r="C12" s="605" t="str">
        <f t="shared" si="0"/>
        <v>-</v>
      </c>
      <c r="D12" s="605" t="s">
        <v>494</v>
      </c>
      <c r="E12" s="605" t="s">
        <v>494</v>
      </c>
      <c r="F12" s="605" t="s">
        <v>494</v>
      </c>
      <c r="G12" s="605" t="s">
        <v>494</v>
      </c>
      <c r="H12" s="605" t="s">
        <v>494</v>
      </c>
      <c r="I12" s="605" t="s">
        <v>494</v>
      </c>
      <c r="J12" s="605" t="s">
        <v>494</v>
      </c>
      <c r="K12" s="25" t="s">
        <v>141</v>
      </c>
    </row>
    <row r="13" spans="2:11" ht="15">
      <c r="B13" s="468">
        <v>5</v>
      </c>
      <c r="C13" s="605" t="str">
        <f t="shared" si="0"/>
        <v>-</v>
      </c>
      <c r="D13" s="605" t="s">
        <v>494</v>
      </c>
      <c r="E13" s="605" t="s">
        <v>494</v>
      </c>
      <c r="F13" s="605" t="s">
        <v>494</v>
      </c>
      <c r="G13" s="605" t="s">
        <v>494</v>
      </c>
      <c r="H13" s="605" t="s">
        <v>494</v>
      </c>
      <c r="I13" s="605" t="s">
        <v>494</v>
      </c>
      <c r="J13" s="605" t="s">
        <v>494</v>
      </c>
      <c r="K13" s="25" t="s">
        <v>141</v>
      </c>
    </row>
    <row r="14" spans="2:11" ht="15">
      <c r="B14" s="468">
        <v>6</v>
      </c>
      <c r="C14" s="605" t="str">
        <f t="shared" si="0"/>
        <v>-</v>
      </c>
      <c r="D14" s="605" t="s">
        <v>494</v>
      </c>
      <c r="E14" s="605" t="s">
        <v>494</v>
      </c>
      <c r="F14" s="605" t="s">
        <v>494</v>
      </c>
      <c r="G14" s="605" t="s">
        <v>494</v>
      </c>
      <c r="H14" s="605" t="s">
        <v>494</v>
      </c>
      <c r="I14" s="605" t="s">
        <v>494</v>
      </c>
      <c r="J14" s="605" t="s">
        <v>494</v>
      </c>
      <c r="K14" s="25" t="s">
        <v>141</v>
      </c>
    </row>
    <row r="15" spans="2:11" ht="15">
      <c r="B15" s="468">
        <v>7</v>
      </c>
      <c r="C15" s="605" t="str">
        <f t="shared" si="0"/>
        <v>-</v>
      </c>
      <c r="D15" s="605" t="s">
        <v>494</v>
      </c>
      <c r="E15" s="605" t="s">
        <v>494</v>
      </c>
      <c r="F15" s="605" t="s">
        <v>494</v>
      </c>
      <c r="G15" s="605" t="s">
        <v>494</v>
      </c>
      <c r="H15" s="605" t="s">
        <v>494</v>
      </c>
      <c r="I15" s="605" t="s">
        <v>494</v>
      </c>
      <c r="J15" s="605" t="s">
        <v>494</v>
      </c>
      <c r="K15" s="25" t="s">
        <v>141</v>
      </c>
    </row>
    <row r="16" spans="2:11" ht="15">
      <c r="B16" s="468">
        <v>8</v>
      </c>
      <c r="C16" s="605" t="str">
        <f t="shared" si="0"/>
        <v>-</v>
      </c>
      <c r="D16" s="605" t="s">
        <v>494</v>
      </c>
      <c r="E16" s="605" t="s">
        <v>494</v>
      </c>
      <c r="F16" s="605" t="s">
        <v>494</v>
      </c>
      <c r="G16" s="605" t="s">
        <v>494</v>
      </c>
      <c r="H16" s="605" t="s">
        <v>494</v>
      </c>
      <c r="I16" s="605" t="s">
        <v>494</v>
      </c>
      <c r="J16" s="605" t="s">
        <v>494</v>
      </c>
      <c r="K16" s="25" t="s">
        <v>141</v>
      </c>
    </row>
    <row r="17" spans="2:11" ht="15">
      <c r="B17" s="468">
        <v>9</v>
      </c>
      <c r="C17" s="605" t="str">
        <f t="shared" si="0"/>
        <v>-</v>
      </c>
      <c r="D17" s="605" t="s">
        <v>494</v>
      </c>
      <c r="E17" s="605" t="s">
        <v>494</v>
      </c>
      <c r="F17" s="605" t="s">
        <v>494</v>
      </c>
      <c r="G17" s="605" t="s">
        <v>494</v>
      </c>
      <c r="H17" s="605" t="s">
        <v>494</v>
      </c>
      <c r="I17" s="605" t="s">
        <v>494</v>
      </c>
      <c r="J17" s="605" t="s">
        <v>494</v>
      </c>
      <c r="K17" s="25" t="s">
        <v>141</v>
      </c>
    </row>
    <row r="18" spans="2:11" ht="15">
      <c r="B18" s="468">
        <v>10</v>
      </c>
      <c r="C18" s="605" t="str">
        <f t="shared" si="0"/>
        <v>-</v>
      </c>
      <c r="D18" s="605" t="s">
        <v>494</v>
      </c>
      <c r="E18" s="605" t="s">
        <v>494</v>
      </c>
      <c r="F18" s="605" t="s">
        <v>494</v>
      </c>
      <c r="G18" s="605" t="s">
        <v>494</v>
      </c>
      <c r="H18" s="605" t="s">
        <v>494</v>
      </c>
      <c r="I18" s="605" t="s">
        <v>494</v>
      </c>
      <c r="J18" s="605" t="s">
        <v>494</v>
      </c>
      <c r="K18" s="25" t="s">
        <v>141</v>
      </c>
    </row>
    <row r="19" spans="2:11" ht="15">
      <c r="B19" s="468">
        <v>11</v>
      </c>
      <c r="C19" s="605" t="str">
        <f t="shared" si="0"/>
        <v>-</v>
      </c>
      <c r="D19" s="605" t="s">
        <v>494</v>
      </c>
      <c r="E19" s="605" t="s">
        <v>494</v>
      </c>
      <c r="F19" s="605" t="s">
        <v>494</v>
      </c>
      <c r="G19" s="605" t="s">
        <v>494</v>
      </c>
      <c r="H19" s="605" t="s">
        <v>494</v>
      </c>
      <c r="I19" s="605" t="s">
        <v>494</v>
      </c>
      <c r="J19" s="605" t="s">
        <v>494</v>
      </c>
      <c r="K19" s="25" t="s">
        <v>141</v>
      </c>
    </row>
    <row r="20" spans="2:11" ht="15">
      <c r="B20" s="468">
        <v>12</v>
      </c>
      <c r="C20" s="605" t="str">
        <f t="shared" si="0"/>
        <v>-</v>
      </c>
      <c r="D20" s="605" t="s">
        <v>494</v>
      </c>
      <c r="E20" s="605" t="s">
        <v>494</v>
      </c>
      <c r="F20" s="605" t="s">
        <v>494</v>
      </c>
      <c r="G20" s="605" t="s">
        <v>494</v>
      </c>
      <c r="H20" s="605" t="s">
        <v>494</v>
      </c>
      <c r="I20" s="605" t="s">
        <v>494</v>
      </c>
      <c r="J20" s="605" t="s">
        <v>494</v>
      </c>
      <c r="K20" s="25" t="s">
        <v>141</v>
      </c>
    </row>
    <row r="21" spans="2:11" ht="15">
      <c r="B21" s="468">
        <v>13</v>
      </c>
      <c r="C21" s="605" t="str">
        <f t="shared" si="0"/>
        <v>-</v>
      </c>
      <c r="D21" s="605" t="s">
        <v>494</v>
      </c>
      <c r="E21" s="605" t="s">
        <v>494</v>
      </c>
      <c r="F21" s="605" t="s">
        <v>494</v>
      </c>
      <c r="G21" s="605" t="s">
        <v>494</v>
      </c>
      <c r="H21" s="605" t="s">
        <v>494</v>
      </c>
      <c r="I21" s="605" t="s">
        <v>494</v>
      </c>
      <c r="J21" s="605" t="s">
        <v>494</v>
      </c>
      <c r="K21" s="25" t="s">
        <v>141</v>
      </c>
    </row>
    <row r="22" spans="2:11" ht="15">
      <c r="B22" s="468">
        <v>14</v>
      </c>
      <c r="C22" s="605" t="str">
        <f t="shared" si="0"/>
        <v>-</v>
      </c>
      <c r="D22" s="605" t="s">
        <v>494</v>
      </c>
      <c r="E22" s="605" t="s">
        <v>494</v>
      </c>
      <c r="F22" s="605" t="s">
        <v>494</v>
      </c>
      <c r="G22" s="605" t="s">
        <v>494</v>
      </c>
      <c r="H22" s="605" t="s">
        <v>494</v>
      </c>
      <c r="I22" s="605" t="s">
        <v>494</v>
      </c>
      <c r="J22" s="605" t="s">
        <v>494</v>
      </c>
      <c r="K22" s="25" t="s">
        <v>141</v>
      </c>
    </row>
    <row r="23" spans="2:11" ht="15">
      <c r="B23" s="468">
        <v>15</v>
      </c>
      <c r="C23" s="605" t="str">
        <f t="shared" si="0"/>
        <v>-</v>
      </c>
      <c r="D23" s="605" t="s">
        <v>494</v>
      </c>
      <c r="E23" s="605" t="s">
        <v>494</v>
      </c>
      <c r="F23" s="605" t="s">
        <v>494</v>
      </c>
      <c r="G23" s="605" t="s">
        <v>494</v>
      </c>
      <c r="H23" s="605" t="s">
        <v>494</v>
      </c>
      <c r="I23" s="605" t="s">
        <v>494</v>
      </c>
      <c r="J23" s="605" t="s">
        <v>494</v>
      </c>
      <c r="K23" s="25" t="s">
        <v>141</v>
      </c>
    </row>
    <row r="24" spans="2:11" ht="15">
      <c r="B24" s="468">
        <v>16</v>
      </c>
      <c r="C24" s="605" t="str">
        <f t="shared" si="0"/>
        <v>-</v>
      </c>
      <c r="D24" s="605" t="s">
        <v>494</v>
      </c>
      <c r="E24" s="605" t="s">
        <v>494</v>
      </c>
      <c r="F24" s="605" t="s">
        <v>494</v>
      </c>
      <c r="G24" s="605" t="s">
        <v>494</v>
      </c>
      <c r="H24" s="605" t="s">
        <v>494</v>
      </c>
      <c r="I24" s="605" t="s">
        <v>494</v>
      </c>
      <c r="J24" s="605" t="s">
        <v>494</v>
      </c>
      <c r="K24" s="25" t="s">
        <v>141</v>
      </c>
    </row>
    <row r="25" spans="2:11" ht="15">
      <c r="B25" s="468">
        <v>17</v>
      </c>
      <c r="C25" s="605" t="str">
        <f t="shared" si="0"/>
        <v>-</v>
      </c>
      <c r="D25" s="605" t="s">
        <v>494</v>
      </c>
      <c r="E25" s="605" t="s">
        <v>494</v>
      </c>
      <c r="F25" s="605" t="s">
        <v>494</v>
      </c>
      <c r="G25" s="605" t="s">
        <v>494</v>
      </c>
      <c r="H25" s="605" t="s">
        <v>494</v>
      </c>
      <c r="I25" s="605" t="s">
        <v>494</v>
      </c>
      <c r="J25" s="605" t="s">
        <v>494</v>
      </c>
      <c r="K25" s="25" t="s">
        <v>141</v>
      </c>
    </row>
    <row r="26" spans="2:11" ht="15">
      <c r="B26" s="468">
        <v>18</v>
      </c>
      <c r="C26" s="605" t="str">
        <f t="shared" si="0"/>
        <v>-</v>
      </c>
      <c r="D26" s="605" t="s">
        <v>494</v>
      </c>
      <c r="E26" s="605" t="s">
        <v>494</v>
      </c>
      <c r="F26" s="605" t="s">
        <v>494</v>
      </c>
      <c r="G26" s="605" t="s">
        <v>494</v>
      </c>
      <c r="H26" s="605" t="s">
        <v>494</v>
      </c>
      <c r="I26" s="605" t="s">
        <v>494</v>
      </c>
      <c r="J26" s="605" t="s">
        <v>494</v>
      </c>
      <c r="K26" s="25" t="s">
        <v>141</v>
      </c>
    </row>
    <row r="27" spans="2:11" ht="15">
      <c r="B27" s="468">
        <v>19</v>
      </c>
      <c r="C27" s="605" t="str">
        <f t="shared" si="0"/>
        <v>-</v>
      </c>
      <c r="D27" s="605" t="s">
        <v>494</v>
      </c>
      <c r="E27" s="605" t="s">
        <v>494</v>
      </c>
      <c r="F27" s="605" t="s">
        <v>494</v>
      </c>
      <c r="G27" s="605" t="s">
        <v>494</v>
      </c>
      <c r="H27" s="605" t="s">
        <v>494</v>
      </c>
      <c r="I27" s="605" t="s">
        <v>494</v>
      </c>
      <c r="J27" s="605" t="s">
        <v>494</v>
      </c>
      <c r="K27" s="25" t="s">
        <v>141</v>
      </c>
    </row>
    <row r="28" spans="2:11" ht="15">
      <c r="B28" s="468">
        <v>20</v>
      </c>
      <c r="C28" s="605" t="str">
        <f t="shared" si="0"/>
        <v>-</v>
      </c>
      <c r="D28" s="605" t="s">
        <v>494</v>
      </c>
      <c r="E28" s="605" t="s">
        <v>494</v>
      </c>
      <c r="F28" s="605" t="s">
        <v>494</v>
      </c>
      <c r="G28" s="605" t="s">
        <v>494</v>
      </c>
      <c r="H28" s="605" t="s">
        <v>494</v>
      </c>
      <c r="I28" s="605" t="s">
        <v>494</v>
      </c>
      <c r="J28" s="605" t="s">
        <v>494</v>
      </c>
      <c r="K28" s="25" t="s">
        <v>141</v>
      </c>
    </row>
    <row r="29" spans="2:11" ht="15">
      <c r="B29" s="468">
        <v>21</v>
      </c>
      <c r="C29" s="605" t="str">
        <f t="shared" si="0"/>
        <v>-</v>
      </c>
      <c r="D29" s="605" t="s">
        <v>494</v>
      </c>
      <c r="E29" s="605" t="s">
        <v>494</v>
      </c>
      <c r="F29" s="605" t="s">
        <v>494</v>
      </c>
      <c r="G29" s="605" t="s">
        <v>494</v>
      </c>
      <c r="H29" s="605" t="s">
        <v>494</v>
      </c>
      <c r="I29" s="605" t="s">
        <v>494</v>
      </c>
      <c r="J29" s="605" t="s">
        <v>494</v>
      </c>
      <c r="K29" s="25" t="s">
        <v>141</v>
      </c>
    </row>
    <row r="30" spans="2:11" ht="15">
      <c r="B30" s="468">
        <v>22</v>
      </c>
      <c r="C30" s="605" t="str">
        <f t="shared" si="0"/>
        <v>-</v>
      </c>
      <c r="D30" s="605" t="s">
        <v>494</v>
      </c>
      <c r="E30" s="605" t="s">
        <v>494</v>
      </c>
      <c r="F30" s="605" t="s">
        <v>494</v>
      </c>
      <c r="G30" s="605" t="s">
        <v>494</v>
      </c>
      <c r="H30" s="605" t="s">
        <v>494</v>
      </c>
      <c r="I30" s="605" t="s">
        <v>494</v>
      </c>
      <c r="J30" s="605" t="s">
        <v>494</v>
      </c>
      <c r="K30" s="25" t="s">
        <v>141</v>
      </c>
    </row>
    <row r="31" spans="2:11" ht="15">
      <c r="B31" s="468">
        <v>23</v>
      </c>
      <c r="C31" s="605" t="str">
        <f t="shared" si="0"/>
        <v>-</v>
      </c>
      <c r="D31" s="605" t="s">
        <v>494</v>
      </c>
      <c r="E31" s="605" t="s">
        <v>494</v>
      </c>
      <c r="F31" s="605" t="s">
        <v>494</v>
      </c>
      <c r="G31" s="605" t="s">
        <v>494</v>
      </c>
      <c r="H31" s="605" t="s">
        <v>494</v>
      </c>
      <c r="I31" s="605" t="s">
        <v>494</v>
      </c>
      <c r="J31" s="605" t="s">
        <v>494</v>
      </c>
      <c r="K31" s="25" t="s">
        <v>141</v>
      </c>
    </row>
    <row r="32" spans="2:11" ht="15">
      <c r="B32" s="468">
        <v>24</v>
      </c>
      <c r="C32" s="605" t="str">
        <f t="shared" si="0"/>
        <v>-</v>
      </c>
      <c r="D32" s="605" t="s">
        <v>494</v>
      </c>
      <c r="E32" s="605" t="s">
        <v>494</v>
      </c>
      <c r="F32" s="605" t="s">
        <v>494</v>
      </c>
      <c r="G32" s="605" t="s">
        <v>494</v>
      </c>
      <c r="H32" s="605" t="s">
        <v>494</v>
      </c>
      <c r="I32" s="605" t="s">
        <v>494</v>
      </c>
      <c r="J32" s="605" t="s">
        <v>494</v>
      </c>
      <c r="K32" s="25" t="s">
        <v>141</v>
      </c>
    </row>
    <row r="33" spans="2:11" ht="15">
      <c r="B33" s="468">
        <v>25</v>
      </c>
      <c r="C33" s="605" t="str">
        <f t="shared" si="0"/>
        <v>-</v>
      </c>
      <c r="D33" s="605" t="s">
        <v>494</v>
      </c>
      <c r="E33" s="605" t="s">
        <v>494</v>
      </c>
      <c r="F33" s="605" t="s">
        <v>494</v>
      </c>
      <c r="G33" s="605" t="s">
        <v>494</v>
      </c>
      <c r="H33" s="605" t="s">
        <v>494</v>
      </c>
      <c r="I33" s="605" t="s">
        <v>494</v>
      </c>
      <c r="J33" s="605" t="s">
        <v>494</v>
      </c>
      <c r="K33" s="25" t="s">
        <v>141</v>
      </c>
    </row>
    <row r="34" spans="2:11" ht="15">
      <c r="B34" s="468">
        <v>26</v>
      </c>
      <c r="C34" s="605" t="str">
        <f t="shared" si="0"/>
        <v>-</v>
      </c>
      <c r="D34" s="605" t="s">
        <v>494</v>
      </c>
      <c r="E34" s="605" t="s">
        <v>494</v>
      </c>
      <c r="F34" s="605" t="s">
        <v>494</v>
      </c>
      <c r="G34" s="605" t="s">
        <v>494</v>
      </c>
      <c r="H34" s="605" t="s">
        <v>494</v>
      </c>
      <c r="I34" s="605" t="s">
        <v>494</v>
      </c>
      <c r="J34" s="605" t="s">
        <v>494</v>
      </c>
      <c r="K34" s="25" t="s">
        <v>141</v>
      </c>
    </row>
    <row r="35" spans="2:11" ht="15">
      <c r="B35" s="468">
        <v>27</v>
      </c>
      <c r="C35" s="605" t="str">
        <f t="shared" si="0"/>
        <v>-</v>
      </c>
      <c r="D35" s="605" t="s">
        <v>494</v>
      </c>
      <c r="E35" s="605" t="s">
        <v>494</v>
      </c>
      <c r="F35" s="605" t="s">
        <v>494</v>
      </c>
      <c r="G35" s="605" t="s">
        <v>494</v>
      </c>
      <c r="H35" s="605" t="s">
        <v>494</v>
      </c>
      <c r="I35" s="605" t="s">
        <v>494</v>
      </c>
      <c r="J35" s="605" t="s">
        <v>494</v>
      </c>
      <c r="K35" s="25" t="s">
        <v>141</v>
      </c>
    </row>
    <row r="36" spans="2:11" ht="15">
      <c r="B36" s="468">
        <v>28</v>
      </c>
      <c r="C36" s="605" t="str">
        <f t="shared" si="0"/>
        <v>-</v>
      </c>
      <c r="D36" s="605" t="s">
        <v>494</v>
      </c>
      <c r="E36" s="605" t="s">
        <v>494</v>
      </c>
      <c r="F36" s="605" t="s">
        <v>494</v>
      </c>
      <c r="G36" s="605" t="s">
        <v>494</v>
      </c>
      <c r="H36" s="605" t="s">
        <v>494</v>
      </c>
      <c r="I36" s="605" t="s">
        <v>494</v>
      </c>
      <c r="J36" s="605" t="s">
        <v>494</v>
      </c>
      <c r="K36" s="25" t="s">
        <v>141</v>
      </c>
    </row>
    <row r="37" spans="2:11" ht="15">
      <c r="B37" s="468">
        <v>29</v>
      </c>
      <c r="C37" s="605" t="str">
        <f t="shared" si="0"/>
        <v>-</v>
      </c>
      <c r="D37" s="605" t="s">
        <v>494</v>
      </c>
      <c r="E37" s="605" t="s">
        <v>494</v>
      </c>
      <c r="F37" s="605" t="s">
        <v>494</v>
      </c>
      <c r="G37" s="605" t="s">
        <v>494</v>
      </c>
      <c r="H37" s="605" t="s">
        <v>494</v>
      </c>
      <c r="I37" s="605" t="s">
        <v>494</v>
      </c>
      <c r="J37" s="605" t="s">
        <v>494</v>
      </c>
      <c r="K37" s="25" t="s">
        <v>141</v>
      </c>
    </row>
    <row r="38" spans="2:11" ht="15">
      <c r="B38" s="468">
        <v>30</v>
      </c>
      <c r="C38" s="605" t="str">
        <f t="shared" si="0"/>
        <v>-</v>
      </c>
      <c r="D38" s="605" t="s">
        <v>494</v>
      </c>
      <c r="E38" s="605" t="s">
        <v>494</v>
      </c>
      <c r="F38" s="605" t="s">
        <v>494</v>
      </c>
      <c r="G38" s="605" t="s">
        <v>494</v>
      </c>
      <c r="H38" s="605" t="s">
        <v>494</v>
      </c>
      <c r="I38" s="605" t="s">
        <v>494</v>
      </c>
      <c r="J38" s="605" t="s">
        <v>494</v>
      </c>
      <c r="K38" s="25" t="s">
        <v>141</v>
      </c>
    </row>
    <row r="39" spans="2:11" ht="15">
      <c r="B39" s="468">
        <f>B38+1</f>
        <v>31</v>
      </c>
      <c r="C39" s="605" t="str">
        <f t="shared" si="0"/>
        <v>-</v>
      </c>
      <c r="D39" s="605" t="s">
        <v>494</v>
      </c>
      <c r="E39" s="605" t="s">
        <v>494</v>
      </c>
      <c r="F39" s="605" t="s">
        <v>494</v>
      </c>
      <c r="G39" s="605" t="s">
        <v>494</v>
      </c>
      <c r="H39" s="605" t="s">
        <v>494</v>
      </c>
      <c r="I39" s="605" t="s">
        <v>494</v>
      </c>
      <c r="J39" s="605" t="s">
        <v>494</v>
      </c>
      <c r="K39" s="25" t="s">
        <v>141</v>
      </c>
    </row>
    <row r="40" spans="2:11" ht="15">
      <c r="B40" s="468">
        <f aca="true" t="shared" si="1" ref="B40:B68">B39+1</f>
        <v>32</v>
      </c>
      <c r="C40" s="605" t="str">
        <f t="shared" si="0"/>
        <v>-</v>
      </c>
      <c r="D40" s="605" t="s">
        <v>494</v>
      </c>
      <c r="E40" s="605" t="s">
        <v>494</v>
      </c>
      <c r="F40" s="605" t="s">
        <v>494</v>
      </c>
      <c r="G40" s="605" t="s">
        <v>494</v>
      </c>
      <c r="H40" s="605" t="s">
        <v>494</v>
      </c>
      <c r="I40" s="605" t="s">
        <v>494</v>
      </c>
      <c r="J40" s="605" t="s">
        <v>494</v>
      </c>
      <c r="K40" s="25" t="s">
        <v>141</v>
      </c>
    </row>
    <row r="41" spans="2:11" ht="15">
      <c r="B41" s="468">
        <f t="shared" si="1"/>
        <v>33</v>
      </c>
      <c r="C41" s="605" t="str">
        <f t="shared" si="0"/>
        <v>-</v>
      </c>
      <c r="D41" s="605" t="s">
        <v>494</v>
      </c>
      <c r="E41" s="605" t="s">
        <v>494</v>
      </c>
      <c r="F41" s="605" t="s">
        <v>494</v>
      </c>
      <c r="G41" s="605" t="s">
        <v>494</v>
      </c>
      <c r="H41" s="605" t="s">
        <v>494</v>
      </c>
      <c r="I41" s="605" t="s">
        <v>494</v>
      </c>
      <c r="J41" s="605" t="s">
        <v>494</v>
      </c>
      <c r="K41" s="25" t="s">
        <v>141</v>
      </c>
    </row>
    <row r="42" spans="2:11" ht="15">
      <c r="B42" s="468">
        <f t="shared" si="1"/>
        <v>34</v>
      </c>
      <c r="C42" s="605" t="str">
        <f t="shared" si="0"/>
        <v>-</v>
      </c>
      <c r="D42" s="605" t="s">
        <v>494</v>
      </c>
      <c r="E42" s="605" t="s">
        <v>494</v>
      </c>
      <c r="F42" s="605" t="s">
        <v>494</v>
      </c>
      <c r="G42" s="605" t="s">
        <v>494</v>
      </c>
      <c r="H42" s="605" t="s">
        <v>494</v>
      </c>
      <c r="I42" s="605" t="s">
        <v>494</v>
      </c>
      <c r="J42" s="605" t="s">
        <v>494</v>
      </c>
      <c r="K42" s="25" t="s">
        <v>141</v>
      </c>
    </row>
    <row r="43" spans="2:11" ht="15">
      <c r="B43" s="468">
        <f t="shared" si="1"/>
        <v>35</v>
      </c>
      <c r="C43" s="605" t="str">
        <f t="shared" si="0"/>
        <v>-</v>
      </c>
      <c r="D43" s="605" t="s">
        <v>494</v>
      </c>
      <c r="E43" s="605" t="s">
        <v>494</v>
      </c>
      <c r="F43" s="605" t="s">
        <v>494</v>
      </c>
      <c r="G43" s="605" t="s">
        <v>494</v>
      </c>
      <c r="H43" s="605" t="s">
        <v>494</v>
      </c>
      <c r="I43" s="605" t="s">
        <v>494</v>
      </c>
      <c r="J43" s="605" t="s">
        <v>494</v>
      </c>
      <c r="K43" s="25" t="s">
        <v>141</v>
      </c>
    </row>
    <row r="44" spans="2:11" ht="15">
      <c r="B44" s="468">
        <f t="shared" si="1"/>
        <v>36</v>
      </c>
      <c r="C44" s="605" t="str">
        <f t="shared" si="0"/>
        <v>-</v>
      </c>
      <c r="D44" s="605" t="s">
        <v>494</v>
      </c>
      <c r="E44" s="605" t="s">
        <v>494</v>
      </c>
      <c r="F44" s="605" t="s">
        <v>494</v>
      </c>
      <c r="G44" s="605" t="s">
        <v>494</v>
      </c>
      <c r="H44" s="605" t="s">
        <v>494</v>
      </c>
      <c r="I44" s="605" t="s">
        <v>494</v>
      </c>
      <c r="J44" s="605" t="s">
        <v>494</v>
      </c>
      <c r="K44" s="25" t="s">
        <v>141</v>
      </c>
    </row>
    <row r="45" spans="2:11" ht="15">
      <c r="B45" s="468">
        <f t="shared" si="1"/>
        <v>37</v>
      </c>
      <c r="C45" s="605" t="str">
        <f t="shared" si="0"/>
        <v>-</v>
      </c>
      <c r="D45" s="605" t="s">
        <v>494</v>
      </c>
      <c r="E45" s="605" t="s">
        <v>494</v>
      </c>
      <c r="F45" s="605" t="s">
        <v>494</v>
      </c>
      <c r="G45" s="605" t="s">
        <v>494</v>
      </c>
      <c r="H45" s="605" t="s">
        <v>494</v>
      </c>
      <c r="I45" s="605" t="s">
        <v>494</v>
      </c>
      <c r="J45" s="605" t="s">
        <v>494</v>
      </c>
      <c r="K45" s="25" t="s">
        <v>141</v>
      </c>
    </row>
    <row r="46" spans="2:11" ht="15">
      <c r="B46" s="468">
        <f t="shared" si="1"/>
        <v>38</v>
      </c>
      <c r="C46" s="605" t="str">
        <f t="shared" si="0"/>
        <v>-</v>
      </c>
      <c r="D46" s="605" t="s">
        <v>494</v>
      </c>
      <c r="E46" s="605" t="s">
        <v>494</v>
      </c>
      <c r="F46" s="605" t="s">
        <v>494</v>
      </c>
      <c r="G46" s="605" t="s">
        <v>494</v>
      </c>
      <c r="H46" s="605" t="s">
        <v>494</v>
      </c>
      <c r="I46" s="605" t="s">
        <v>494</v>
      </c>
      <c r="J46" s="605" t="s">
        <v>494</v>
      </c>
      <c r="K46" s="25" t="s">
        <v>141</v>
      </c>
    </row>
    <row r="47" spans="2:11" ht="15">
      <c r="B47" s="468">
        <f t="shared" si="1"/>
        <v>39</v>
      </c>
      <c r="C47" s="605" t="str">
        <f t="shared" si="0"/>
        <v>-</v>
      </c>
      <c r="D47" s="605" t="s">
        <v>494</v>
      </c>
      <c r="E47" s="605" t="s">
        <v>494</v>
      </c>
      <c r="F47" s="605" t="s">
        <v>494</v>
      </c>
      <c r="G47" s="605" t="s">
        <v>494</v>
      </c>
      <c r="H47" s="605" t="s">
        <v>494</v>
      </c>
      <c r="I47" s="605" t="s">
        <v>494</v>
      </c>
      <c r="J47" s="605" t="s">
        <v>494</v>
      </c>
      <c r="K47" s="25" t="s">
        <v>141</v>
      </c>
    </row>
    <row r="48" spans="2:11" ht="15">
      <c r="B48" s="468">
        <f t="shared" si="1"/>
        <v>40</v>
      </c>
      <c r="C48" s="605" t="str">
        <f t="shared" si="0"/>
        <v>-</v>
      </c>
      <c r="D48" s="605" t="s">
        <v>494</v>
      </c>
      <c r="E48" s="605" t="s">
        <v>494</v>
      </c>
      <c r="F48" s="605" t="s">
        <v>494</v>
      </c>
      <c r="G48" s="605" t="s">
        <v>494</v>
      </c>
      <c r="H48" s="605" t="s">
        <v>494</v>
      </c>
      <c r="I48" s="605" t="s">
        <v>494</v>
      </c>
      <c r="J48" s="605" t="s">
        <v>494</v>
      </c>
      <c r="K48" s="25" t="s">
        <v>141</v>
      </c>
    </row>
    <row r="49" spans="2:11" ht="15">
      <c r="B49" s="468">
        <f t="shared" si="1"/>
        <v>41</v>
      </c>
      <c r="C49" s="605" t="str">
        <f t="shared" si="0"/>
        <v>-</v>
      </c>
      <c r="D49" s="605" t="s">
        <v>494</v>
      </c>
      <c r="E49" s="605" t="s">
        <v>494</v>
      </c>
      <c r="F49" s="605" t="s">
        <v>494</v>
      </c>
      <c r="G49" s="605" t="s">
        <v>494</v>
      </c>
      <c r="H49" s="605" t="s">
        <v>494</v>
      </c>
      <c r="I49" s="605" t="s">
        <v>494</v>
      </c>
      <c r="J49" s="605" t="s">
        <v>494</v>
      </c>
      <c r="K49" s="25" t="s">
        <v>141</v>
      </c>
    </row>
    <row r="50" spans="2:11" ht="15">
      <c r="B50" s="468">
        <f t="shared" si="1"/>
        <v>42</v>
      </c>
      <c r="C50" s="605" t="str">
        <f t="shared" si="0"/>
        <v>-</v>
      </c>
      <c r="D50" s="605" t="s">
        <v>494</v>
      </c>
      <c r="E50" s="605" t="s">
        <v>494</v>
      </c>
      <c r="F50" s="605" t="s">
        <v>494</v>
      </c>
      <c r="G50" s="605" t="s">
        <v>494</v>
      </c>
      <c r="H50" s="605" t="s">
        <v>494</v>
      </c>
      <c r="I50" s="605" t="s">
        <v>494</v>
      </c>
      <c r="J50" s="605" t="s">
        <v>494</v>
      </c>
      <c r="K50" s="25" t="s">
        <v>141</v>
      </c>
    </row>
    <row r="51" spans="2:11" ht="15">
      <c r="B51" s="468">
        <f t="shared" si="1"/>
        <v>43</v>
      </c>
      <c r="C51" s="605" t="str">
        <f t="shared" si="0"/>
        <v>-</v>
      </c>
      <c r="D51" s="605" t="s">
        <v>494</v>
      </c>
      <c r="E51" s="605" t="s">
        <v>494</v>
      </c>
      <c r="F51" s="605" t="s">
        <v>494</v>
      </c>
      <c r="G51" s="605" t="s">
        <v>494</v>
      </c>
      <c r="H51" s="605" t="s">
        <v>494</v>
      </c>
      <c r="I51" s="605" t="s">
        <v>494</v>
      </c>
      <c r="J51" s="605" t="s">
        <v>494</v>
      </c>
      <c r="K51" s="25" t="s">
        <v>141</v>
      </c>
    </row>
    <row r="52" spans="2:11" ht="15">
      <c r="B52" s="468">
        <f t="shared" si="1"/>
        <v>44</v>
      </c>
      <c r="C52" s="605" t="str">
        <f t="shared" si="0"/>
        <v>-</v>
      </c>
      <c r="D52" s="605" t="s">
        <v>494</v>
      </c>
      <c r="E52" s="605" t="s">
        <v>494</v>
      </c>
      <c r="F52" s="605" t="s">
        <v>494</v>
      </c>
      <c r="G52" s="605" t="s">
        <v>494</v>
      </c>
      <c r="H52" s="605" t="s">
        <v>494</v>
      </c>
      <c r="I52" s="605" t="s">
        <v>494</v>
      </c>
      <c r="J52" s="605" t="s">
        <v>494</v>
      </c>
      <c r="K52" s="25" t="s">
        <v>141</v>
      </c>
    </row>
    <row r="53" spans="2:11" ht="15">
      <c r="B53" s="468">
        <f t="shared" si="1"/>
        <v>45</v>
      </c>
      <c r="C53" s="605" t="str">
        <f t="shared" si="0"/>
        <v>-</v>
      </c>
      <c r="D53" s="605" t="s">
        <v>494</v>
      </c>
      <c r="E53" s="605" t="s">
        <v>494</v>
      </c>
      <c r="F53" s="605" t="s">
        <v>494</v>
      </c>
      <c r="G53" s="605" t="s">
        <v>494</v>
      </c>
      <c r="H53" s="605" t="s">
        <v>494</v>
      </c>
      <c r="I53" s="605" t="s">
        <v>494</v>
      </c>
      <c r="J53" s="605" t="s">
        <v>494</v>
      </c>
      <c r="K53" s="25" t="s">
        <v>141</v>
      </c>
    </row>
    <row r="54" spans="2:11" ht="15">
      <c r="B54" s="468">
        <f t="shared" si="1"/>
        <v>46</v>
      </c>
      <c r="C54" s="605" t="str">
        <f t="shared" si="0"/>
        <v>-</v>
      </c>
      <c r="D54" s="605" t="s">
        <v>494</v>
      </c>
      <c r="E54" s="605" t="s">
        <v>494</v>
      </c>
      <c r="F54" s="605" t="s">
        <v>494</v>
      </c>
      <c r="G54" s="605" t="s">
        <v>494</v>
      </c>
      <c r="H54" s="605" t="s">
        <v>494</v>
      </c>
      <c r="I54" s="605" t="s">
        <v>494</v>
      </c>
      <c r="J54" s="605" t="s">
        <v>494</v>
      </c>
      <c r="K54" s="25" t="s">
        <v>141</v>
      </c>
    </row>
    <row r="55" spans="2:11" ht="15">
      <c r="B55" s="468">
        <f t="shared" si="1"/>
        <v>47</v>
      </c>
      <c r="C55" s="605" t="str">
        <f t="shared" si="0"/>
        <v>-</v>
      </c>
      <c r="D55" s="605" t="s">
        <v>494</v>
      </c>
      <c r="E55" s="605" t="s">
        <v>494</v>
      </c>
      <c r="F55" s="605" t="s">
        <v>494</v>
      </c>
      <c r="G55" s="605" t="s">
        <v>494</v>
      </c>
      <c r="H55" s="605" t="s">
        <v>494</v>
      </c>
      <c r="I55" s="605" t="s">
        <v>494</v>
      </c>
      <c r="J55" s="605" t="s">
        <v>494</v>
      </c>
      <c r="K55" s="25" t="s">
        <v>141</v>
      </c>
    </row>
    <row r="56" spans="2:11" ht="15">
      <c r="B56" s="468">
        <f t="shared" si="1"/>
        <v>48</v>
      </c>
      <c r="C56" s="605" t="str">
        <f t="shared" si="0"/>
        <v>-</v>
      </c>
      <c r="D56" s="605" t="s">
        <v>494</v>
      </c>
      <c r="E56" s="605" t="s">
        <v>494</v>
      </c>
      <c r="F56" s="605" t="s">
        <v>494</v>
      </c>
      <c r="G56" s="605" t="s">
        <v>494</v>
      </c>
      <c r="H56" s="605" t="s">
        <v>494</v>
      </c>
      <c r="I56" s="605" t="s">
        <v>494</v>
      </c>
      <c r="J56" s="605" t="s">
        <v>494</v>
      </c>
      <c r="K56" s="25" t="s">
        <v>141</v>
      </c>
    </row>
    <row r="57" spans="2:11" ht="15">
      <c r="B57" s="468">
        <f t="shared" si="1"/>
        <v>49</v>
      </c>
      <c r="C57" s="605" t="str">
        <f t="shared" si="0"/>
        <v>-</v>
      </c>
      <c r="D57" s="605" t="s">
        <v>494</v>
      </c>
      <c r="E57" s="605" t="s">
        <v>494</v>
      </c>
      <c r="F57" s="605" t="s">
        <v>494</v>
      </c>
      <c r="G57" s="605" t="s">
        <v>494</v>
      </c>
      <c r="H57" s="605" t="s">
        <v>494</v>
      </c>
      <c r="I57" s="605" t="s">
        <v>494</v>
      </c>
      <c r="J57" s="605" t="s">
        <v>494</v>
      </c>
      <c r="K57" s="25" t="s">
        <v>141</v>
      </c>
    </row>
    <row r="58" spans="2:11" ht="15">
      <c r="B58" s="468">
        <f t="shared" si="1"/>
        <v>50</v>
      </c>
      <c r="C58" s="605" t="str">
        <f t="shared" si="0"/>
        <v>-</v>
      </c>
      <c r="D58" s="605" t="s">
        <v>494</v>
      </c>
      <c r="E58" s="605" t="s">
        <v>494</v>
      </c>
      <c r="F58" s="605" t="s">
        <v>494</v>
      </c>
      <c r="G58" s="605" t="s">
        <v>494</v>
      </c>
      <c r="H58" s="605" t="s">
        <v>494</v>
      </c>
      <c r="I58" s="605" t="s">
        <v>494</v>
      </c>
      <c r="J58" s="605" t="s">
        <v>494</v>
      </c>
      <c r="K58" s="25" t="s">
        <v>141</v>
      </c>
    </row>
    <row r="59" spans="2:11" ht="15">
      <c r="B59" s="468">
        <f t="shared" si="1"/>
        <v>51</v>
      </c>
      <c r="C59" s="605" t="str">
        <f t="shared" si="0"/>
        <v>-</v>
      </c>
      <c r="D59" s="605" t="s">
        <v>494</v>
      </c>
      <c r="E59" s="605" t="s">
        <v>494</v>
      </c>
      <c r="F59" s="605" t="s">
        <v>494</v>
      </c>
      <c r="G59" s="605" t="s">
        <v>494</v>
      </c>
      <c r="H59" s="605" t="s">
        <v>494</v>
      </c>
      <c r="I59" s="605" t="s">
        <v>494</v>
      </c>
      <c r="J59" s="605" t="s">
        <v>494</v>
      </c>
      <c r="K59" s="25" t="s">
        <v>141</v>
      </c>
    </row>
    <row r="60" spans="2:11" ht="15">
      <c r="B60" s="468">
        <f t="shared" si="1"/>
        <v>52</v>
      </c>
      <c r="C60" s="605" t="str">
        <f t="shared" si="0"/>
        <v>-</v>
      </c>
      <c r="D60" s="605" t="s">
        <v>494</v>
      </c>
      <c r="E60" s="605" t="s">
        <v>494</v>
      </c>
      <c r="F60" s="605" t="s">
        <v>494</v>
      </c>
      <c r="G60" s="605" t="s">
        <v>494</v>
      </c>
      <c r="H60" s="605" t="s">
        <v>494</v>
      </c>
      <c r="I60" s="605" t="s">
        <v>494</v>
      </c>
      <c r="J60" s="605" t="s">
        <v>494</v>
      </c>
      <c r="K60" s="25" t="s">
        <v>141</v>
      </c>
    </row>
    <row r="61" spans="2:11" ht="15">
      <c r="B61" s="468">
        <f t="shared" si="1"/>
        <v>53</v>
      </c>
      <c r="C61" s="605" t="str">
        <f t="shared" si="0"/>
        <v>-</v>
      </c>
      <c r="D61" s="605" t="s">
        <v>494</v>
      </c>
      <c r="E61" s="605" t="s">
        <v>494</v>
      </c>
      <c r="F61" s="605" t="s">
        <v>494</v>
      </c>
      <c r="G61" s="605" t="s">
        <v>494</v>
      </c>
      <c r="H61" s="605" t="s">
        <v>494</v>
      </c>
      <c r="I61" s="605" t="s">
        <v>494</v>
      </c>
      <c r="J61" s="605" t="s">
        <v>494</v>
      </c>
      <c r="K61" s="25" t="s">
        <v>141</v>
      </c>
    </row>
    <row r="62" spans="2:11" ht="15">
      <c r="B62" s="468">
        <f t="shared" si="1"/>
        <v>54</v>
      </c>
      <c r="C62" s="605" t="str">
        <f t="shared" si="0"/>
        <v>-</v>
      </c>
      <c r="D62" s="605" t="s">
        <v>494</v>
      </c>
      <c r="E62" s="605" t="s">
        <v>494</v>
      </c>
      <c r="F62" s="605" t="s">
        <v>494</v>
      </c>
      <c r="G62" s="605" t="s">
        <v>494</v>
      </c>
      <c r="H62" s="605" t="s">
        <v>494</v>
      </c>
      <c r="I62" s="605" t="s">
        <v>494</v>
      </c>
      <c r="J62" s="605" t="s">
        <v>494</v>
      </c>
      <c r="K62" s="25" t="s">
        <v>141</v>
      </c>
    </row>
    <row r="63" spans="2:11" ht="15">
      <c r="B63" s="468">
        <f t="shared" si="1"/>
        <v>55</v>
      </c>
      <c r="C63" s="605" t="str">
        <f t="shared" si="0"/>
        <v>-</v>
      </c>
      <c r="D63" s="605" t="s">
        <v>494</v>
      </c>
      <c r="E63" s="605" t="s">
        <v>494</v>
      </c>
      <c r="F63" s="605" t="s">
        <v>494</v>
      </c>
      <c r="G63" s="605" t="s">
        <v>494</v>
      </c>
      <c r="H63" s="605" t="s">
        <v>494</v>
      </c>
      <c r="I63" s="605" t="s">
        <v>494</v>
      </c>
      <c r="J63" s="605" t="s">
        <v>494</v>
      </c>
      <c r="K63" s="25" t="s">
        <v>141</v>
      </c>
    </row>
    <row r="64" spans="2:11" ht="15">
      <c r="B64" s="468">
        <f t="shared" si="1"/>
        <v>56</v>
      </c>
      <c r="C64" s="605" t="str">
        <f t="shared" si="0"/>
        <v>-</v>
      </c>
      <c r="D64" s="605" t="s">
        <v>494</v>
      </c>
      <c r="E64" s="605" t="s">
        <v>494</v>
      </c>
      <c r="F64" s="605" t="s">
        <v>494</v>
      </c>
      <c r="G64" s="605" t="s">
        <v>494</v>
      </c>
      <c r="H64" s="605" t="s">
        <v>494</v>
      </c>
      <c r="I64" s="605" t="s">
        <v>494</v>
      </c>
      <c r="J64" s="605" t="s">
        <v>494</v>
      </c>
      <c r="K64" s="25" t="s">
        <v>141</v>
      </c>
    </row>
    <row r="65" spans="2:11" ht="15">
      <c r="B65" s="468">
        <f t="shared" si="1"/>
        <v>57</v>
      </c>
      <c r="C65" s="605" t="str">
        <f t="shared" si="0"/>
        <v>-</v>
      </c>
      <c r="D65" s="605" t="s">
        <v>494</v>
      </c>
      <c r="E65" s="605" t="s">
        <v>494</v>
      </c>
      <c r="F65" s="605" t="s">
        <v>494</v>
      </c>
      <c r="G65" s="605" t="s">
        <v>494</v>
      </c>
      <c r="H65" s="605" t="s">
        <v>494</v>
      </c>
      <c r="I65" s="605" t="s">
        <v>494</v>
      </c>
      <c r="J65" s="605" t="s">
        <v>494</v>
      </c>
      <c r="K65" s="25" t="s">
        <v>141</v>
      </c>
    </row>
    <row r="66" spans="2:11" ht="15">
      <c r="B66" s="468">
        <f t="shared" si="1"/>
        <v>58</v>
      </c>
      <c r="C66" s="605" t="str">
        <f t="shared" si="0"/>
        <v>-</v>
      </c>
      <c r="D66" s="605" t="s">
        <v>494</v>
      </c>
      <c r="E66" s="605" t="s">
        <v>494</v>
      </c>
      <c r="F66" s="605" t="s">
        <v>494</v>
      </c>
      <c r="G66" s="605" t="s">
        <v>494</v>
      </c>
      <c r="H66" s="605" t="s">
        <v>494</v>
      </c>
      <c r="I66" s="605" t="s">
        <v>494</v>
      </c>
      <c r="J66" s="605" t="s">
        <v>494</v>
      </c>
      <c r="K66" s="25" t="s">
        <v>141</v>
      </c>
    </row>
    <row r="67" spans="2:11" ht="15">
      <c r="B67" s="468">
        <f t="shared" si="1"/>
        <v>59</v>
      </c>
      <c r="C67" s="605" t="str">
        <f t="shared" si="0"/>
        <v>-</v>
      </c>
      <c r="D67" s="605" t="s">
        <v>494</v>
      </c>
      <c r="E67" s="605" t="s">
        <v>494</v>
      </c>
      <c r="F67" s="605" t="s">
        <v>494</v>
      </c>
      <c r="G67" s="605" t="s">
        <v>494</v>
      </c>
      <c r="H67" s="605" t="s">
        <v>494</v>
      </c>
      <c r="I67" s="605" t="s">
        <v>494</v>
      </c>
      <c r="J67" s="605" t="s">
        <v>494</v>
      </c>
      <c r="K67" s="25" t="s">
        <v>141</v>
      </c>
    </row>
    <row r="68" spans="2:11" ht="15">
      <c r="B68" s="468">
        <f t="shared" si="1"/>
        <v>60</v>
      </c>
      <c r="C68" s="605" t="str">
        <f t="shared" si="0"/>
        <v>-</v>
      </c>
      <c r="D68" s="605" t="s">
        <v>494</v>
      </c>
      <c r="E68" s="605" t="s">
        <v>494</v>
      </c>
      <c r="F68" s="605" t="s">
        <v>494</v>
      </c>
      <c r="G68" s="605" t="s">
        <v>494</v>
      </c>
      <c r="H68" s="605" t="s">
        <v>494</v>
      </c>
      <c r="I68" s="605" t="s">
        <v>494</v>
      </c>
      <c r="J68" s="605" t="s">
        <v>494</v>
      </c>
      <c r="K68" s="25" t="s">
        <v>141</v>
      </c>
    </row>
    <row r="69" spans="2:11" ht="15.75" thickBot="1">
      <c r="B69" s="469" t="s">
        <v>470</v>
      </c>
      <c r="C69" s="605" t="str">
        <f t="shared" si="0"/>
        <v>-</v>
      </c>
      <c r="D69" s="605" t="s">
        <v>494</v>
      </c>
      <c r="E69" s="605" t="s">
        <v>494</v>
      </c>
      <c r="F69" s="605" t="s">
        <v>494</v>
      </c>
      <c r="G69" s="605" t="s">
        <v>494</v>
      </c>
      <c r="H69" s="605" t="s">
        <v>494</v>
      </c>
      <c r="I69" s="605" t="s">
        <v>494</v>
      </c>
      <c r="J69" s="605" t="s">
        <v>494</v>
      </c>
      <c r="K69" s="25" t="s">
        <v>141</v>
      </c>
    </row>
    <row r="70" ht="15">
      <c r="K70" s="25" t="s">
        <v>141</v>
      </c>
    </row>
    <row r="71" spans="1:11" ht="15">
      <c r="A71" s="25" t="s">
        <v>141</v>
      </c>
      <c r="B71" s="25" t="s">
        <v>141</v>
      </c>
      <c r="C71" s="25" t="s">
        <v>141</v>
      </c>
      <c r="D71" s="25" t="s">
        <v>141</v>
      </c>
      <c r="E71" s="25" t="s">
        <v>141</v>
      </c>
      <c r="F71" s="25" t="s">
        <v>141</v>
      </c>
      <c r="G71" s="25" t="s">
        <v>141</v>
      </c>
      <c r="H71" s="25" t="s">
        <v>141</v>
      </c>
      <c r="I71" s="25" t="s">
        <v>141</v>
      </c>
      <c r="J71" s="25" t="s">
        <v>141</v>
      </c>
      <c r="K71" s="25" t="s">
        <v>141</v>
      </c>
    </row>
  </sheetData>
  <sheetProtection/>
  <printOptions/>
  <pageMargins left="0.7" right="0.7" top="0.75" bottom="0.75" header="0.3" footer="0.3"/>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sheetPr>
    <tabColor theme="3" tint="-0.24997000396251678"/>
    <pageSetUpPr fitToPage="1"/>
  </sheetPr>
  <dimension ref="A1:X71"/>
  <sheetViews>
    <sheetView showGridLines="0" zoomScale="85" zoomScaleNormal="85" zoomScaleSheetLayoutView="120" zoomScalePageLayoutView="0" workbookViewId="0" topLeftCell="A1">
      <selection activeCell="A1" sqref="A1"/>
    </sheetView>
  </sheetViews>
  <sheetFormatPr defaultColWidth="13.00390625" defaultRowHeight="15"/>
  <cols>
    <col min="1" max="1" width="7.8515625" style="28" customWidth="1"/>
    <col min="2" max="2" width="24.7109375" style="54" customWidth="1"/>
    <col min="3" max="6" width="13.7109375" style="54" customWidth="1"/>
    <col min="7" max="7" width="13.28125" style="28" customWidth="1"/>
    <col min="8" max="8" width="12.421875" style="28" customWidth="1"/>
    <col min="9" max="9" width="13.7109375" style="28" customWidth="1"/>
    <col min="10" max="10" width="13.00390625" style="28" customWidth="1"/>
    <col min="11" max="12" width="12.421875" style="28" customWidth="1"/>
    <col min="13" max="13" width="13.7109375" style="28" customWidth="1"/>
    <col min="14" max="14" width="13.28125" style="28" customWidth="1"/>
    <col min="15" max="15" width="12.421875" style="28" customWidth="1"/>
    <col min="16" max="20" width="13.28125" style="28" customWidth="1"/>
    <col min="21" max="22" width="15.7109375" style="28" customWidth="1"/>
    <col min="23" max="23" width="12.421875" style="28" customWidth="1"/>
    <col min="24" max="24" width="2.140625" style="28" bestFit="1" customWidth="1"/>
    <col min="25" max="16384" width="13.00390625" style="28" customWidth="1"/>
  </cols>
  <sheetData>
    <row r="1" spans="1:24" ht="15.75">
      <c r="A1" s="83" t="str">
        <f>Participant!$A$1</f>
        <v>&lt;Participant's name&gt;</v>
      </c>
      <c r="B1" s="125"/>
      <c r="C1" s="126"/>
      <c r="D1" s="126"/>
      <c r="E1" s="126"/>
      <c r="F1" s="127"/>
      <c r="G1" s="127"/>
      <c r="H1" s="127"/>
      <c r="I1" s="127"/>
      <c r="J1" s="127"/>
      <c r="K1" s="86" t="str">
        <f>Participant!$E$1</f>
        <v>2013 - - (-)</v>
      </c>
      <c r="X1" s="25" t="s">
        <v>141</v>
      </c>
    </row>
    <row r="2" spans="1:24" ht="15.75">
      <c r="A2" s="89" t="str">
        <f>Participant!$A$2</f>
        <v>-</v>
      </c>
      <c r="B2" s="128"/>
      <c r="C2" s="129"/>
      <c r="D2" s="92"/>
      <c r="E2" s="92" t="s">
        <v>1909</v>
      </c>
      <c r="F2" s="130"/>
      <c r="G2" s="130"/>
      <c r="H2" s="130"/>
      <c r="I2" s="130"/>
      <c r="J2" s="130"/>
      <c r="K2" s="93" t="str">
        <f>Version</f>
        <v>EIOPA-14-216-ST14_Templates-(20140709)</v>
      </c>
      <c r="X2" s="25" t="s">
        <v>141</v>
      </c>
    </row>
    <row r="3" ht="15.75" thickBot="1">
      <c r="X3" s="25" t="s">
        <v>141</v>
      </c>
    </row>
    <row r="4" spans="1:24" ht="18" customHeight="1" thickBot="1">
      <c r="A4" s="55"/>
      <c r="B4" s="946" t="s">
        <v>438</v>
      </c>
      <c r="C4" s="940" t="s">
        <v>507</v>
      </c>
      <c r="D4" s="941"/>
      <c r="E4" s="941"/>
      <c r="F4" s="942"/>
      <c r="G4" s="940" t="s">
        <v>440</v>
      </c>
      <c r="H4" s="945"/>
      <c r="I4" s="945"/>
      <c r="J4" s="945"/>
      <c r="K4" s="940" t="s">
        <v>952</v>
      </c>
      <c r="L4" s="949"/>
      <c r="M4" s="950"/>
      <c r="N4" s="950"/>
      <c r="O4" s="951"/>
      <c r="P4" s="940" t="s">
        <v>429</v>
      </c>
      <c r="Q4" s="945"/>
      <c r="R4" s="945"/>
      <c r="S4" s="952"/>
      <c r="T4" s="940" t="s">
        <v>439</v>
      </c>
      <c r="U4" s="941"/>
      <c r="V4" s="941"/>
      <c r="W4" s="942"/>
      <c r="X4" s="25" t="s">
        <v>141</v>
      </c>
    </row>
    <row r="5" spans="1:24" s="57" customFormat="1" ht="15.75" customHeight="1" thickBot="1">
      <c r="A5" s="56"/>
      <c r="B5" s="947"/>
      <c r="C5" s="943" t="s">
        <v>433</v>
      </c>
      <c r="D5" s="864"/>
      <c r="E5" s="938" t="s">
        <v>435</v>
      </c>
      <c r="F5" s="944"/>
      <c r="G5" s="863" t="s">
        <v>433</v>
      </c>
      <c r="H5" s="864"/>
      <c r="I5" s="938" t="s">
        <v>435</v>
      </c>
      <c r="J5" s="939"/>
      <c r="K5" s="943" t="s">
        <v>433</v>
      </c>
      <c r="L5" s="863"/>
      <c r="M5" s="864"/>
      <c r="N5" s="938" t="s">
        <v>435</v>
      </c>
      <c r="O5" s="944"/>
      <c r="P5" s="943" t="s">
        <v>433</v>
      </c>
      <c r="Q5" s="864"/>
      <c r="R5" s="938" t="s">
        <v>435</v>
      </c>
      <c r="S5" s="944"/>
      <c r="T5" s="943" t="s">
        <v>433</v>
      </c>
      <c r="U5" s="864"/>
      <c r="V5" s="938" t="s">
        <v>435</v>
      </c>
      <c r="W5" s="944"/>
      <c r="X5" s="25" t="s">
        <v>141</v>
      </c>
    </row>
    <row r="6" spans="1:24" ht="75.75" thickBot="1">
      <c r="A6" s="55"/>
      <c r="B6" s="948"/>
      <c r="C6" s="470" t="s">
        <v>441</v>
      </c>
      <c r="D6" s="471" t="s">
        <v>434</v>
      </c>
      <c r="E6" s="470" t="s">
        <v>436</v>
      </c>
      <c r="F6" s="472" t="s">
        <v>437</v>
      </c>
      <c r="G6" s="470" t="s">
        <v>441</v>
      </c>
      <c r="H6" s="471" t="s">
        <v>434</v>
      </c>
      <c r="I6" s="470" t="s">
        <v>436</v>
      </c>
      <c r="J6" s="472" t="s">
        <v>437</v>
      </c>
      <c r="K6" s="470" t="s">
        <v>469</v>
      </c>
      <c r="L6" s="471" t="s">
        <v>468</v>
      </c>
      <c r="M6" s="471" t="s">
        <v>434</v>
      </c>
      <c r="N6" s="470" t="s">
        <v>436</v>
      </c>
      <c r="O6" s="472" t="s">
        <v>437</v>
      </c>
      <c r="P6" s="470" t="s">
        <v>441</v>
      </c>
      <c r="Q6" s="471" t="s">
        <v>434</v>
      </c>
      <c r="R6" s="470" t="s">
        <v>436</v>
      </c>
      <c r="S6" s="472" t="s">
        <v>437</v>
      </c>
      <c r="T6" s="470" t="s">
        <v>441</v>
      </c>
      <c r="U6" s="471" t="s">
        <v>434</v>
      </c>
      <c r="V6" s="470" t="s">
        <v>436</v>
      </c>
      <c r="W6" s="472" t="s">
        <v>437</v>
      </c>
      <c r="X6" s="25" t="s">
        <v>141</v>
      </c>
    </row>
    <row r="7" spans="1:24" ht="15">
      <c r="A7" s="55"/>
      <c r="B7" s="473" t="s">
        <v>501</v>
      </c>
      <c r="C7" s="280" t="s">
        <v>494</v>
      </c>
      <c r="D7" s="272" t="s">
        <v>494</v>
      </c>
      <c r="E7" s="272" t="s">
        <v>494</v>
      </c>
      <c r="F7" s="278" t="s">
        <v>494</v>
      </c>
      <c r="G7" s="271" t="s">
        <v>494</v>
      </c>
      <c r="H7" s="271" t="s">
        <v>494</v>
      </c>
      <c r="I7" s="271" t="s">
        <v>494</v>
      </c>
      <c r="J7" s="271" t="s">
        <v>494</v>
      </c>
      <c r="K7" s="281" t="s">
        <v>494</v>
      </c>
      <c r="L7" s="271" t="s">
        <v>494</v>
      </c>
      <c r="M7" s="271" t="s">
        <v>494</v>
      </c>
      <c r="N7" s="271" t="s">
        <v>494</v>
      </c>
      <c r="O7" s="282" t="s">
        <v>494</v>
      </c>
      <c r="P7" s="281" t="s">
        <v>494</v>
      </c>
      <c r="Q7" s="271" t="s">
        <v>494</v>
      </c>
      <c r="R7" s="271" t="s">
        <v>494</v>
      </c>
      <c r="S7" s="282" t="s">
        <v>494</v>
      </c>
      <c r="T7" s="281" t="s">
        <v>494</v>
      </c>
      <c r="U7" s="271" t="s">
        <v>494</v>
      </c>
      <c r="V7" s="271" t="s">
        <v>494</v>
      </c>
      <c r="W7" s="282" t="s">
        <v>494</v>
      </c>
      <c r="X7" s="25" t="s">
        <v>141</v>
      </c>
    </row>
    <row r="8" spans="1:24" ht="15">
      <c r="A8" s="55"/>
      <c r="B8" s="474" t="s">
        <v>1124</v>
      </c>
      <c r="C8" s="283"/>
      <c r="D8" s="284"/>
      <c r="E8" s="284"/>
      <c r="F8" s="285"/>
      <c r="G8" s="283"/>
      <c r="H8" s="284"/>
      <c r="I8" s="284"/>
      <c r="J8" s="285"/>
      <c r="K8" s="283"/>
      <c r="L8" s="284"/>
      <c r="M8" s="284"/>
      <c r="N8" s="284"/>
      <c r="O8" s="285"/>
      <c r="P8" s="283"/>
      <c r="Q8" s="284"/>
      <c r="R8" s="284"/>
      <c r="S8" s="285"/>
      <c r="T8" s="283"/>
      <c r="U8" s="284"/>
      <c r="V8" s="284"/>
      <c r="W8" s="285"/>
      <c r="X8" s="25" t="s">
        <v>141</v>
      </c>
    </row>
    <row r="9" spans="1:24" ht="15">
      <c r="A9" s="55"/>
      <c r="B9" s="475">
        <v>1</v>
      </c>
      <c r="C9" s="606" t="s">
        <v>494</v>
      </c>
      <c r="D9" s="605" t="s">
        <v>494</v>
      </c>
      <c r="E9" s="605" t="s">
        <v>494</v>
      </c>
      <c r="F9" s="607" t="s">
        <v>494</v>
      </c>
      <c r="G9" s="605" t="s">
        <v>494</v>
      </c>
      <c r="H9" s="605" t="s">
        <v>494</v>
      </c>
      <c r="I9" s="605" t="s">
        <v>494</v>
      </c>
      <c r="J9" s="605" t="s">
        <v>494</v>
      </c>
      <c r="K9" s="606" t="s">
        <v>494</v>
      </c>
      <c r="L9" s="605" t="s">
        <v>494</v>
      </c>
      <c r="M9" s="605" t="s">
        <v>494</v>
      </c>
      <c r="N9" s="605" t="s">
        <v>494</v>
      </c>
      <c r="O9" s="607" t="s">
        <v>494</v>
      </c>
      <c r="P9" s="606" t="s">
        <v>494</v>
      </c>
      <c r="Q9" s="605" t="s">
        <v>494</v>
      </c>
      <c r="R9" s="605" t="s">
        <v>494</v>
      </c>
      <c r="S9" s="607" t="s">
        <v>494</v>
      </c>
      <c r="T9" s="606" t="s">
        <v>494</v>
      </c>
      <c r="U9" s="605" t="s">
        <v>494</v>
      </c>
      <c r="V9" s="605" t="s">
        <v>494</v>
      </c>
      <c r="W9" s="607" t="s">
        <v>494</v>
      </c>
      <c r="X9" s="25" t="s">
        <v>141</v>
      </c>
    </row>
    <row r="10" spans="1:24" ht="15">
      <c r="A10" s="55"/>
      <c r="B10" s="475">
        <v>2</v>
      </c>
      <c r="C10" s="606" t="s">
        <v>494</v>
      </c>
      <c r="D10" s="605" t="s">
        <v>494</v>
      </c>
      <c r="E10" s="605" t="s">
        <v>494</v>
      </c>
      <c r="F10" s="607" t="s">
        <v>494</v>
      </c>
      <c r="G10" s="605" t="s">
        <v>494</v>
      </c>
      <c r="H10" s="605" t="s">
        <v>494</v>
      </c>
      <c r="I10" s="605" t="s">
        <v>494</v>
      </c>
      <c r="J10" s="605" t="s">
        <v>494</v>
      </c>
      <c r="K10" s="606" t="s">
        <v>494</v>
      </c>
      <c r="L10" s="605" t="s">
        <v>494</v>
      </c>
      <c r="M10" s="605" t="s">
        <v>494</v>
      </c>
      <c r="N10" s="605" t="s">
        <v>494</v>
      </c>
      <c r="O10" s="607" t="s">
        <v>494</v>
      </c>
      <c r="P10" s="606" t="s">
        <v>494</v>
      </c>
      <c r="Q10" s="605" t="s">
        <v>494</v>
      </c>
      <c r="R10" s="605" t="s">
        <v>494</v>
      </c>
      <c r="S10" s="607" t="s">
        <v>494</v>
      </c>
      <c r="T10" s="606" t="s">
        <v>494</v>
      </c>
      <c r="U10" s="605" t="s">
        <v>494</v>
      </c>
      <c r="V10" s="605" t="s">
        <v>494</v>
      </c>
      <c r="W10" s="607" t="s">
        <v>494</v>
      </c>
      <c r="X10" s="25" t="s">
        <v>141</v>
      </c>
    </row>
    <row r="11" spans="1:24" ht="15">
      <c r="A11" s="55"/>
      <c r="B11" s="475">
        <v>3</v>
      </c>
      <c r="C11" s="606" t="s">
        <v>494</v>
      </c>
      <c r="D11" s="605" t="s">
        <v>494</v>
      </c>
      <c r="E11" s="605" t="s">
        <v>494</v>
      </c>
      <c r="F11" s="607" t="s">
        <v>494</v>
      </c>
      <c r="G11" s="605" t="s">
        <v>494</v>
      </c>
      <c r="H11" s="605" t="s">
        <v>494</v>
      </c>
      <c r="I11" s="605" t="s">
        <v>494</v>
      </c>
      <c r="J11" s="605" t="s">
        <v>494</v>
      </c>
      <c r="K11" s="606" t="s">
        <v>494</v>
      </c>
      <c r="L11" s="605" t="s">
        <v>494</v>
      </c>
      <c r="M11" s="605" t="s">
        <v>494</v>
      </c>
      <c r="N11" s="605" t="s">
        <v>494</v>
      </c>
      <c r="O11" s="607" t="s">
        <v>494</v>
      </c>
      <c r="P11" s="606" t="s">
        <v>494</v>
      </c>
      <c r="Q11" s="605" t="s">
        <v>494</v>
      </c>
      <c r="R11" s="605" t="s">
        <v>494</v>
      </c>
      <c r="S11" s="607" t="s">
        <v>494</v>
      </c>
      <c r="T11" s="606" t="s">
        <v>494</v>
      </c>
      <c r="U11" s="605" t="s">
        <v>494</v>
      </c>
      <c r="V11" s="605" t="s">
        <v>494</v>
      </c>
      <c r="W11" s="607" t="s">
        <v>494</v>
      </c>
      <c r="X11" s="25" t="s">
        <v>141</v>
      </c>
    </row>
    <row r="12" spans="1:24" ht="15">
      <c r="A12" s="55"/>
      <c r="B12" s="475">
        <v>4</v>
      </c>
      <c r="C12" s="606" t="s">
        <v>494</v>
      </c>
      <c r="D12" s="605" t="s">
        <v>494</v>
      </c>
      <c r="E12" s="605" t="s">
        <v>494</v>
      </c>
      <c r="F12" s="607" t="s">
        <v>494</v>
      </c>
      <c r="G12" s="605" t="s">
        <v>494</v>
      </c>
      <c r="H12" s="605" t="s">
        <v>494</v>
      </c>
      <c r="I12" s="605" t="s">
        <v>494</v>
      </c>
      <c r="J12" s="605" t="s">
        <v>494</v>
      </c>
      <c r="K12" s="606" t="s">
        <v>494</v>
      </c>
      <c r="L12" s="605" t="s">
        <v>494</v>
      </c>
      <c r="M12" s="605" t="s">
        <v>494</v>
      </c>
      <c r="N12" s="605" t="s">
        <v>494</v>
      </c>
      <c r="O12" s="607" t="s">
        <v>494</v>
      </c>
      <c r="P12" s="606" t="s">
        <v>494</v>
      </c>
      <c r="Q12" s="605" t="s">
        <v>494</v>
      </c>
      <c r="R12" s="605" t="s">
        <v>494</v>
      </c>
      <c r="S12" s="607" t="s">
        <v>494</v>
      </c>
      <c r="T12" s="606" t="s">
        <v>494</v>
      </c>
      <c r="U12" s="605" t="s">
        <v>494</v>
      </c>
      <c r="V12" s="605" t="s">
        <v>494</v>
      </c>
      <c r="W12" s="607" t="s">
        <v>494</v>
      </c>
      <c r="X12" s="25" t="s">
        <v>141</v>
      </c>
    </row>
    <row r="13" spans="1:24" ht="15">
      <c r="A13" s="55"/>
      <c r="B13" s="475">
        <v>5</v>
      </c>
      <c r="C13" s="606" t="s">
        <v>494</v>
      </c>
      <c r="D13" s="605" t="s">
        <v>494</v>
      </c>
      <c r="E13" s="605" t="s">
        <v>494</v>
      </c>
      <c r="F13" s="607" t="s">
        <v>494</v>
      </c>
      <c r="G13" s="605" t="s">
        <v>494</v>
      </c>
      <c r="H13" s="605" t="s">
        <v>494</v>
      </c>
      <c r="I13" s="605" t="s">
        <v>494</v>
      </c>
      <c r="J13" s="605" t="s">
        <v>494</v>
      </c>
      <c r="K13" s="606" t="s">
        <v>494</v>
      </c>
      <c r="L13" s="605" t="s">
        <v>494</v>
      </c>
      <c r="M13" s="605" t="s">
        <v>494</v>
      </c>
      <c r="N13" s="605" t="s">
        <v>494</v>
      </c>
      <c r="O13" s="607" t="s">
        <v>494</v>
      </c>
      <c r="P13" s="606" t="s">
        <v>494</v>
      </c>
      <c r="Q13" s="605" t="s">
        <v>494</v>
      </c>
      <c r="R13" s="605" t="s">
        <v>494</v>
      </c>
      <c r="S13" s="607" t="s">
        <v>494</v>
      </c>
      <c r="T13" s="606" t="s">
        <v>494</v>
      </c>
      <c r="U13" s="605" t="s">
        <v>494</v>
      </c>
      <c r="V13" s="605" t="s">
        <v>494</v>
      </c>
      <c r="W13" s="607" t="s">
        <v>494</v>
      </c>
      <c r="X13" s="25" t="s">
        <v>141</v>
      </c>
    </row>
    <row r="14" spans="1:24" ht="15">
      <c r="A14" s="55"/>
      <c r="B14" s="475">
        <v>6</v>
      </c>
      <c r="C14" s="606" t="s">
        <v>494</v>
      </c>
      <c r="D14" s="605" t="s">
        <v>494</v>
      </c>
      <c r="E14" s="605" t="s">
        <v>494</v>
      </c>
      <c r="F14" s="607" t="s">
        <v>494</v>
      </c>
      <c r="G14" s="605" t="s">
        <v>494</v>
      </c>
      <c r="H14" s="605" t="s">
        <v>494</v>
      </c>
      <c r="I14" s="605" t="s">
        <v>494</v>
      </c>
      <c r="J14" s="605" t="s">
        <v>494</v>
      </c>
      <c r="K14" s="606" t="s">
        <v>494</v>
      </c>
      <c r="L14" s="605" t="s">
        <v>494</v>
      </c>
      <c r="M14" s="605" t="s">
        <v>494</v>
      </c>
      <c r="N14" s="605" t="s">
        <v>494</v>
      </c>
      <c r="O14" s="607" t="s">
        <v>494</v>
      </c>
      <c r="P14" s="606" t="s">
        <v>494</v>
      </c>
      <c r="Q14" s="605" t="s">
        <v>494</v>
      </c>
      <c r="R14" s="605" t="s">
        <v>494</v>
      </c>
      <c r="S14" s="607" t="s">
        <v>494</v>
      </c>
      <c r="T14" s="606" t="s">
        <v>494</v>
      </c>
      <c r="U14" s="605" t="s">
        <v>494</v>
      </c>
      <c r="V14" s="605" t="s">
        <v>494</v>
      </c>
      <c r="W14" s="607" t="s">
        <v>494</v>
      </c>
      <c r="X14" s="25" t="s">
        <v>141</v>
      </c>
    </row>
    <row r="15" spans="1:24" ht="15">
      <c r="A15" s="55"/>
      <c r="B15" s="475">
        <v>7</v>
      </c>
      <c r="C15" s="606" t="s">
        <v>494</v>
      </c>
      <c r="D15" s="605" t="s">
        <v>494</v>
      </c>
      <c r="E15" s="605" t="s">
        <v>494</v>
      </c>
      <c r="F15" s="607" t="s">
        <v>494</v>
      </c>
      <c r="G15" s="605" t="s">
        <v>494</v>
      </c>
      <c r="H15" s="605" t="s">
        <v>494</v>
      </c>
      <c r="I15" s="605" t="s">
        <v>494</v>
      </c>
      <c r="J15" s="605" t="s">
        <v>494</v>
      </c>
      <c r="K15" s="606" t="s">
        <v>494</v>
      </c>
      <c r="L15" s="605" t="s">
        <v>494</v>
      </c>
      <c r="M15" s="605" t="s">
        <v>494</v>
      </c>
      <c r="N15" s="605" t="s">
        <v>494</v>
      </c>
      <c r="O15" s="607" t="s">
        <v>494</v>
      </c>
      <c r="P15" s="606" t="s">
        <v>494</v>
      </c>
      <c r="Q15" s="605" t="s">
        <v>494</v>
      </c>
      <c r="R15" s="605" t="s">
        <v>494</v>
      </c>
      <c r="S15" s="607" t="s">
        <v>494</v>
      </c>
      <c r="T15" s="606" t="s">
        <v>494</v>
      </c>
      <c r="U15" s="605" t="s">
        <v>494</v>
      </c>
      <c r="V15" s="605" t="s">
        <v>494</v>
      </c>
      <c r="W15" s="607" t="s">
        <v>494</v>
      </c>
      <c r="X15" s="25" t="s">
        <v>141</v>
      </c>
    </row>
    <row r="16" spans="1:24" ht="15">
      <c r="A16" s="55"/>
      <c r="B16" s="475">
        <v>8</v>
      </c>
      <c r="C16" s="606" t="s">
        <v>494</v>
      </c>
      <c r="D16" s="605" t="s">
        <v>494</v>
      </c>
      <c r="E16" s="605" t="s">
        <v>494</v>
      </c>
      <c r="F16" s="607" t="s">
        <v>494</v>
      </c>
      <c r="G16" s="605" t="s">
        <v>494</v>
      </c>
      <c r="H16" s="605" t="s">
        <v>494</v>
      </c>
      <c r="I16" s="605" t="s">
        <v>494</v>
      </c>
      <c r="J16" s="605" t="s">
        <v>494</v>
      </c>
      <c r="K16" s="606" t="s">
        <v>494</v>
      </c>
      <c r="L16" s="605" t="s">
        <v>494</v>
      </c>
      <c r="M16" s="605" t="s">
        <v>494</v>
      </c>
      <c r="N16" s="605" t="s">
        <v>494</v>
      </c>
      <c r="O16" s="607" t="s">
        <v>494</v>
      </c>
      <c r="P16" s="606" t="s">
        <v>494</v>
      </c>
      <c r="Q16" s="605" t="s">
        <v>494</v>
      </c>
      <c r="R16" s="605" t="s">
        <v>494</v>
      </c>
      <c r="S16" s="607" t="s">
        <v>494</v>
      </c>
      <c r="T16" s="606" t="s">
        <v>494</v>
      </c>
      <c r="U16" s="605" t="s">
        <v>494</v>
      </c>
      <c r="V16" s="605" t="s">
        <v>494</v>
      </c>
      <c r="W16" s="607" t="s">
        <v>494</v>
      </c>
      <c r="X16" s="25" t="s">
        <v>141</v>
      </c>
    </row>
    <row r="17" spans="1:24" ht="15">
      <c r="A17" s="55"/>
      <c r="B17" s="475">
        <v>9</v>
      </c>
      <c r="C17" s="606" t="s">
        <v>494</v>
      </c>
      <c r="D17" s="605" t="s">
        <v>494</v>
      </c>
      <c r="E17" s="605" t="s">
        <v>494</v>
      </c>
      <c r="F17" s="607" t="s">
        <v>494</v>
      </c>
      <c r="G17" s="605" t="s">
        <v>494</v>
      </c>
      <c r="H17" s="605" t="s">
        <v>494</v>
      </c>
      <c r="I17" s="605" t="s">
        <v>494</v>
      </c>
      <c r="J17" s="605" t="s">
        <v>494</v>
      </c>
      <c r="K17" s="606" t="s">
        <v>494</v>
      </c>
      <c r="L17" s="605" t="s">
        <v>494</v>
      </c>
      <c r="M17" s="605" t="s">
        <v>494</v>
      </c>
      <c r="N17" s="605" t="s">
        <v>494</v>
      </c>
      <c r="O17" s="607" t="s">
        <v>494</v>
      </c>
      <c r="P17" s="606" t="s">
        <v>494</v>
      </c>
      <c r="Q17" s="605" t="s">
        <v>494</v>
      </c>
      <c r="R17" s="605" t="s">
        <v>494</v>
      </c>
      <c r="S17" s="607" t="s">
        <v>494</v>
      </c>
      <c r="T17" s="606" t="s">
        <v>494</v>
      </c>
      <c r="U17" s="605" t="s">
        <v>494</v>
      </c>
      <c r="V17" s="605" t="s">
        <v>494</v>
      </c>
      <c r="W17" s="607" t="s">
        <v>494</v>
      </c>
      <c r="X17" s="25" t="s">
        <v>141</v>
      </c>
    </row>
    <row r="18" spans="1:24" ht="15">
      <c r="A18" s="55"/>
      <c r="B18" s="475">
        <v>10</v>
      </c>
      <c r="C18" s="606" t="s">
        <v>494</v>
      </c>
      <c r="D18" s="605" t="s">
        <v>494</v>
      </c>
      <c r="E18" s="605" t="s">
        <v>494</v>
      </c>
      <c r="F18" s="607" t="s">
        <v>494</v>
      </c>
      <c r="G18" s="605" t="s">
        <v>494</v>
      </c>
      <c r="H18" s="605" t="s">
        <v>494</v>
      </c>
      <c r="I18" s="605" t="s">
        <v>494</v>
      </c>
      <c r="J18" s="605" t="s">
        <v>494</v>
      </c>
      <c r="K18" s="606" t="s">
        <v>494</v>
      </c>
      <c r="L18" s="605" t="s">
        <v>494</v>
      </c>
      <c r="M18" s="605" t="s">
        <v>494</v>
      </c>
      <c r="N18" s="605" t="s">
        <v>494</v>
      </c>
      <c r="O18" s="607" t="s">
        <v>494</v>
      </c>
      <c r="P18" s="606" t="s">
        <v>494</v>
      </c>
      <c r="Q18" s="605" t="s">
        <v>494</v>
      </c>
      <c r="R18" s="605" t="s">
        <v>494</v>
      </c>
      <c r="S18" s="607" t="s">
        <v>494</v>
      </c>
      <c r="T18" s="606" t="s">
        <v>494</v>
      </c>
      <c r="U18" s="605" t="s">
        <v>494</v>
      </c>
      <c r="V18" s="605" t="s">
        <v>494</v>
      </c>
      <c r="W18" s="607" t="s">
        <v>494</v>
      </c>
      <c r="X18" s="25" t="s">
        <v>141</v>
      </c>
    </row>
    <row r="19" spans="1:24" ht="15">
      <c r="A19" s="55"/>
      <c r="B19" s="475">
        <v>11</v>
      </c>
      <c r="C19" s="606" t="s">
        <v>494</v>
      </c>
      <c r="D19" s="605" t="s">
        <v>494</v>
      </c>
      <c r="E19" s="605" t="s">
        <v>494</v>
      </c>
      <c r="F19" s="607" t="s">
        <v>494</v>
      </c>
      <c r="G19" s="605" t="s">
        <v>494</v>
      </c>
      <c r="H19" s="605" t="s">
        <v>494</v>
      </c>
      <c r="I19" s="605" t="s">
        <v>494</v>
      </c>
      <c r="J19" s="605" t="s">
        <v>494</v>
      </c>
      <c r="K19" s="606" t="s">
        <v>494</v>
      </c>
      <c r="L19" s="605" t="s">
        <v>494</v>
      </c>
      <c r="M19" s="605" t="s">
        <v>494</v>
      </c>
      <c r="N19" s="605" t="s">
        <v>494</v>
      </c>
      <c r="O19" s="607" t="s">
        <v>494</v>
      </c>
      <c r="P19" s="606" t="s">
        <v>494</v>
      </c>
      <c r="Q19" s="605" t="s">
        <v>494</v>
      </c>
      <c r="R19" s="605" t="s">
        <v>494</v>
      </c>
      <c r="S19" s="607" t="s">
        <v>494</v>
      </c>
      <c r="T19" s="606" t="s">
        <v>494</v>
      </c>
      <c r="U19" s="605" t="s">
        <v>494</v>
      </c>
      <c r="V19" s="605" t="s">
        <v>494</v>
      </c>
      <c r="W19" s="607" t="s">
        <v>494</v>
      </c>
      <c r="X19" s="25" t="s">
        <v>141</v>
      </c>
    </row>
    <row r="20" spans="1:24" ht="15">
      <c r="A20" s="55"/>
      <c r="B20" s="475">
        <v>12</v>
      </c>
      <c r="C20" s="606" t="s">
        <v>494</v>
      </c>
      <c r="D20" s="605" t="s">
        <v>494</v>
      </c>
      <c r="E20" s="605" t="s">
        <v>494</v>
      </c>
      <c r="F20" s="607" t="s">
        <v>494</v>
      </c>
      <c r="G20" s="605" t="s">
        <v>494</v>
      </c>
      <c r="H20" s="605" t="s">
        <v>494</v>
      </c>
      <c r="I20" s="605" t="s">
        <v>494</v>
      </c>
      <c r="J20" s="605" t="s">
        <v>494</v>
      </c>
      <c r="K20" s="606" t="s">
        <v>494</v>
      </c>
      <c r="L20" s="605" t="s">
        <v>494</v>
      </c>
      <c r="M20" s="605" t="s">
        <v>494</v>
      </c>
      <c r="N20" s="605" t="s">
        <v>494</v>
      </c>
      <c r="O20" s="607" t="s">
        <v>494</v>
      </c>
      <c r="P20" s="606" t="s">
        <v>494</v>
      </c>
      <c r="Q20" s="605" t="s">
        <v>494</v>
      </c>
      <c r="R20" s="605" t="s">
        <v>494</v>
      </c>
      <c r="S20" s="607" t="s">
        <v>494</v>
      </c>
      <c r="T20" s="606" t="s">
        <v>494</v>
      </c>
      <c r="U20" s="605" t="s">
        <v>494</v>
      </c>
      <c r="V20" s="605" t="s">
        <v>494</v>
      </c>
      <c r="W20" s="607" t="s">
        <v>494</v>
      </c>
      <c r="X20" s="25" t="s">
        <v>141</v>
      </c>
    </row>
    <row r="21" spans="1:24" ht="15">
      <c r="A21" s="55"/>
      <c r="B21" s="475">
        <v>13</v>
      </c>
      <c r="C21" s="606" t="s">
        <v>494</v>
      </c>
      <c r="D21" s="605" t="s">
        <v>494</v>
      </c>
      <c r="E21" s="605" t="s">
        <v>494</v>
      </c>
      <c r="F21" s="607" t="s">
        <v>494</v>
      </c>
      <c r="G21" s="605" t="s">
        <v>494</v>
      </c>
      <c r="H21" s="605" t="s">
        <v>494</v>
      </c>
      <c r="I21" s="605" t="s">
        <v>494</v>
      </c>
      <c r="J21" s="605" t="s">
        <v>494</v>
      </c>
      <c r="K21" s="606" t="s">
        <v>494</v>
      </c>
      <c r="L21" s="605" t="s">
        <v>494</v>
      </c>
      <c r="M21" s="605" t="s">
        <v>494</v>
      </c>
      <c r="N21" s="605" t="s">
        <v>494</v>
      </c>
      <c r="O21" s="607" t="s">
        <v>494</v>
      </c>
      <c r="P21" s="606" t="s">
        <v>494</v>
      </c>
      <c r="Q21" s="605" t="s">
        <v>494</v>
      </c>
      <c r="R21" s="605" t="s">
        <v>494</v>
      </c>
      <c r="S21" s="607" t="s">
        <v>494</v>
      </c>
      <c r="T21" s="606" t="s">
        <v>494</v>
      </c>
      <c r="U21" s="605" t="s">
        <v>494</v>
      </c>
      <c r="V21" s="605" t="s">
        <v>494</v>
      </c>
      <c r="W21" s="607" t="s">
        <v>494</v>
      </c>
      <c r="X21" s="25" t="s">
        <v>141</v>
      </c>
    </row>
    <row r="22" spans="1:24" ht="15">
      <c r="A22" s="55"/>
      <c r="B22" s="475">
        <v>14</v>
      </c>
      <c r="C22" s="606" t="s">
        <v>494</v>
      </c>
      <c r="D22" s="605" t="s">
        <v>494</v>
      </c>
      <c r="E22" s="605" t="s">
        <v>494</v>
      </c>
      <c r="F22" s="607" t="s">
        <v>494</v>
      </c>
      <c r="G22" s="605" t="s">
        <v>494</v>
      </c>
      <c r="H22" s="605" t="s">
        <v>494</v>
      </c>
      <c r="I22" s="605" t="s">
        <v>494</v>
      </c>
      <c r="J22" s="605" t="s">
        <v>494</v>
      </c>
      <c r="K22" s="606" t="s">
        <v>494</v>
      </c>
      <c r="L22" s="605" t="s">
        <v>494</v>
      </c>
      <c r="M22" s="605" t="s">
        <v>494</v>
      </c>
      <c r="N22" s="605" t="s">
        <v>494</v>
      </c>
      <c r="O22" s="607" t="s">
        <v>494</v>
      </c>
      <c r="P22" s="606" t="s">
        <v>494</v>
      </c>
      <c r="Q22" s="605" t="s">
        <v>494</v>
      </c>
      <c r="R22" s="605" t="s">
        <v>494</v>
      </c>
      <c r="S22" s="607" t="s">
        <v>494</v>
      </c>
      <c r="T22" s="606" t="s">
        <v>494</v>
      </c>
      <c r="U22" s="605" t="s">
        <v>494</v>
      </c>
      <c r="V22" s="605" t="s">
        <v>494</v>
      </c>
      <c r="W22" s="607" t="s">
        <v>494</v>
      </c>
      <c r="X22" s="25" t="s">
        <v>141</v>
      </c>
    </row>
    <row r="23" spans="1:24" ht="15">
      <c r="A23" s="55"/>
      <c r="B23" s="475">
        <v>15</v>
      </c>
      <c r="C23" s="606" t="s">
        <v>494</v>
      </c>
      <c r="D23" s="605" t="s">
        <v>494</v>
      </c>
      <c r="E23" s="605" t="s">
        <v>494</v>
      </c>
      <c r="F23" s="607" t="s">
        <v>494</v>
      </c>
      <c r="G23" s="605" t="s">
        <v>494</v>
      </c>
      <c r="H23" s="605" t="s">
        <v>494</v>
      </c>
      <c r="I23" s="605" t="s">
        <v>494</v>
      </c>
      <c r="J23" s="605" t="s">
        <v>494</v>
      </c>
      <c r="K23" s="606" t="s">
        <v>494</v>
      </c>
      <c r="L23" s="605" t="s">
        <v>494</v>
      </c>
      <c r="M23" s="605" t="s">
        <v>494</v>
      </c>
      <c r="N23" s="605" t="s">
        <v>494</v>
      </c>
      <c r="O23" s="607" t="s">
        <v>494</v>
      </c>
      <c r="P23" s="606" t="s">
        <v>494</v>
      </c>
      <c r="Q23" s="605" t="s">
        <v>494</v>
      </c>
      <c r="R23" s="605" t="s">
        <v>494</v>
      </c>
      <c r="S23" s="607" t="s">
        <v>494</v>
      </c>
      <c r="T23" s="606" t="s">
        <v>494</v>
      </c>
      <c r="U23" s="605" t="s">
        <v>494</v>
      </c>
      <c r="V23" s="605" t="s">
        <v>494</v>
      </c>
      <c r="W23" s="607" t="s">
        <v>494</v>
      </c>
      <c r="X23" s="25" t="s">
        <v>141</v>
      </c>
    </row>
    <row r="24" spans="1:24" ht="15">
      <c r="A24" s="55"/>
      <c r="B24" s="475">
        <v>16</v>
      </c>
      <c r="C24" s="606" t="s">
        <v>494</v>
      </c>
      <c r="D24" s="605" t="s">
        <v>494</v>
      </c>
      <c r="E24" s="605" t="s">
        <v>494</v>
      </c>
      <c r="F24" s="607" t="s">
        <v>494</v>
      </c>
      <c r="G24" s="605" t="s">
        <v>494</v>
      </c>
      <c r="H24" s="605" t="s">
        <v>494</v>
      </c>
      <c r="I24" s="605" t="s">
        <v>494</v>
      </c>
      <c r="J24" s="605" t="s">
        <v>494</v>
      </c>
      <c r="K24" s="606" t="s">
        <v>494</v>
      </c>
      <c r="L24" s="605" t="s">
        <v>494</v>
      </c>
      <c r="M24" s="605" t="s">
        <v>494</v>
      </c>
      <c r="N24" s="605" t="s">
        <v>494</v>
      </c>
      <c r="O24" s="607" t="s">
        <v>494</v>
      </c>
      <c r="P24" s="606" t="s">
        <v>494</v>
      </c>
      <c r="Q24" s="605" t="s">
        <v>494</v>
      </c>
      <c r="R24" s="605" t="s">
        <v>494</v>
      </c>
      <c r="S24" s="607" t="s">
        <v>494</v>
      </c>
      <c r="T24" s="606" t="s">
        <v>494</v>
      </c>
      <c r="U24" s="605" t="s">
        <v>494</v>
      </c>
      <c r="V24" s="605" t="s">
        <v>494</v>
      </c>
      <c r="W24" s="607" t="s">
        <v>494</v>
      </c>
      <c r="X24" s="25" t="s">
        <v>141</v>
      </c>
    </row>
    <row r="25" spans="1:24" ht="15">
      <c r="A25" s="55"/>
      <c r="B25" s="475">
        <v>17</v>
      </c>
      <c r="C25" s="606" t="s">
        <v>494</v>
      </c>
      <c r="D25" s="605" t="s">
        <v>494</v>
      </c>
      <c r="E25" s="605" t="s">
        <v>494</v>
      </c>
      <c r="F25" s="607" t="s">
        <v>494</v>
      </c>
      <c r="G25" s="605" t="s">
        <v>494</v>
      </c>
      <c r="H25" s="605" t="s">
        <v>494</v>
      </c>
      <c r="I25" s="605" t="s">
        <v>494</v>
      </c>
      <c r="J25" s="605" t="s">
        <v>494</v>
      </c>
      <c r="K25" s="606" t="s">
        <v>494</v>
      </c>
      <c r="L25" s="605" t="s">
        <v>494</v>
      </c>
      <c r="M25" s="605" t="s">
        <v>494</v>
      </c>
      <c r="N25" s="605" t="s">
        <v>494</v>
      </c>
      <c r="O25" s="607" t="s">
        <v>494</v>
      </c>
      <c r="P25" s="606" t="s">
        <v>494</v>
      </c>
      <c r="Q25" s="605" t="s">
        <v>494</v>
      </c>
      <c r="R25" s="605" t="s">
        <v>494</v>
      </c>
      <c r="S25" s="607" t="s">
        <v>494</v>
      </c>
      <c r="T25" s="606" t="s">
        <v>494</v>
      </c>
      <c r="U25" s="605" t="s">
        <v>494</v>
      </c>
      <c r="V25" s="605" t="s">
        <v>494</v>
      </c>
      <c r="W25" s="607" t="s">
        <v>494</v>
      </c>
      <c r="X25" s="25" t="s">
        <v>141</v>
      </c>
    </row>
    <row r="26" spans="1:24" ht="15">
      <c r="A26" s="55"/>
      <c r="B26" s="475">
        <v>18</v>
      </c>
      <c r="C26" s="606" t="s">
        <v>494</v>
      </c>
      <c r="D26" s="605" t="s">
        <v>494</v>
      </c>
      <c r="E26" s="605" t="s">
        <v>494</v>
      </c>
      <c r="F26" s="607" t="s">
        <v>494</v>
      </c>
      <c r="G26" s="605" t="s">
        <v>494</v>
      </c>
      <c r="H26" s="605" t="s">
        <v>494</v>
      </c>
      <c r="I26" s="605" t="s">
        <v>494</v>
      </c>
      <c r="J26" s="605" t="s">
        <v>494</v>
      </c>
      <c r="K26" s="606" t="s">
        <v>494</v>
      </c>
      <c r="L26" s="605" t="s">
        <v>494</v>
      </c>
      <c r="M26" s="605" t="s">
        <v>494</v>
      </c>
      <c r="N26" s="605" t="s">
        <v>494</v>
      </c>
      <c r="O26" s="607" t="s">
        <v>494</v>
      </c>
      <c r="P26" s="606" t="s">
        <v>494</v>
      </c>
      <c r="Q26" s="605" t="s">
        <v>494</v>
      </c>
      <c r="R26" s="605" t="s">
        <v>494</v>
      </c>
      <c r="S26" s="607" t="s">
        <v>494</v>
      </c>
      <c r="T26" s="606" t="s">
        <v>494</v>
      </c>
      <c r="U26" s="605" t="s">
        <v>494</v>
      </c>
      <c r="V26" s="605" t="s">
        <v>494</v>
      </c>
      <c r="W26" s="607" t="s">
        <v>494</v>
      </c>
      <c r="X26" s="25" t="s">
        <v>141</v>
      </c>
    </row>
    <row r="27" spans="1:24" ht="15">
      <c r="A27" s="55"/>
      <c r="B27" s="475">
        <v>19</v>
      </c>
      <c r="C27" s="606" t="s">
        <v>494</v>
      </c>
      <c r="D27" s="605" t="s">
        <v>494</v>
      </c>
      <c r="E27" s="605" t="s">
        <v>494</v>
      </c>
      <c r="F27" s="607" t="s">
        <v>494</v>
      </c>
      <c r="G27" s="605" t="s">
        <v>494</v>
      </c>
      <c r="H27" s="605" t="s">
        <v>494</v>
      </c>
      <c r="I27" s="605" t="s">
        <v>494</v>
      </c>
      <c r="J27" s="605" t="s">
        <v>494</v>
      </c>
      <c r="K27" s="606" t="s">
        <v>494</v>
      </c>
      <c r="L27" s="605" t="s">
        <v>494</v>
      </c>
      <c r="M27" s="605" t="s">
        <v>494</v>
      </c>
      <c r="N27" s="605" t="s">
        <v>494</v>
      </c>
      <c r="O27" s="607" t="s">
        <v>494</v>
      </c>
      <c r="P27" s="606" t="s">
        <v>494</v>
      </c>
      <c r="Q27" s="605" t="s">
        <v>494</v>
      </c>
      <c r="R27" s="605" t="s">
        <v>494</v>
      </c>
      <c r="S27" s="607" t="s">
        <v>494</v>
      </c>
      <c r="T27" s="606" t="s">
        <v>494</v>
      </c>
      <c r="U27" s="605" t="s">
        <v>494</v>
      </c>
      <c r="V27" s="605" t="s">
        <v>494</v>
      </c>
      <c r="W27" s="607" t="s">
        <v>494</v>
      </c>
      <c r="X27" s="25" t="s">
        <v>141</v>
      </c>
    </row>
    <row r="28" spans="1:24" ht="15">
      <c r="A28" s="55"/>
      <c r="B28" s="475">
        <v>20</v>
      </c>
      <c r="C28" s="606" t="s">
        <v>494</v>
      </c>
      <c r="D28" s="605" t="s">
        <v>494</v>
      </c>
      <c r="E28" s="605" t="s">
        <v>494</v>
      </c>
      <c r="F28" s="607" t="s">
        <v>494</v>
      </c>
      <c r="G28" s="605" t="s">
        <v>494</v>
      </c>
      <c r="H28" s="605" t="s">
        <v>494</v>
      </c>
      <c r="I28" s="605" t="s">
        <v>494</v>
      </c>
      <c r="J28" s="605" t="s">
        <v>494</v>
      </c>
      <c r="K28" s="606" t="s">
        <v>494</v>
      </c>
      <c r="L28" s="605" t="s">
        <v>494</v>
      </c>
      <c r="M28" s="605" t="s">
        <v>494</v>
      </c>
      <c r="N28" s="605" t="s">
        <v>494</v>
      </c>
      <c r="O28" s="607" t="s">
        <v>494</v>
      </c>
      <c r="P28" s="606" t="s">
        <v>494</v>
      </c>
      <c r="Q28" s="605" t="s">
        <v>494</v>
      </c>
      <c r="R28" s="605" t="s">
        <v>494</v>
      </c>
      <c r="S28" s="607" t="s">
        <v>494</v>
      </c>
      <c r="T28" s="606" t="s">
        <v>494</v>
      </c>
      <c r="U28" s="605" t="s">
        <v>494</v>
      </c>
      <c r="V28" s="605" t="s">
        <v>494</v>
      </c>
      <c r="W28" s="607" t="s">
        <v>494</v>
      </c>
      <c r="X28" s="25" t="s">
        <v>141</v>
      </c>
    </row>
    <row r="29" spans="1:24" ht="15">
      <c r="A29" s="55"/>
      <c r="B29" s="475">
        <v>21</v>
      </c>
      <c r="C29" s="606" t="s">
        <v>494</v>
      </c>
      <c r="D29" s="605" t="s">
        <v>494</v>
      </c>
      <c r="E29" s="605" t="s">
        <v>494</v>
      </c>
      <c r="F29" s="607" t="s">
        <v>494</v>
      </c>
      <c r="G29" s="605" t="s">
        <v>494</v>
      </c>
      <c r="H29" s="605" t="s">
        <v>494</v>
      </c>
      <c r="I29" s="605" t="s">
        <v>494</v>
      </c>
      <c r="J29" s="605" t="s">
        <v>494</v>
      </c>
      <c r="K29" s="606" t="s">
        <v>494</v>
      </c>
      <c r="L29" s="605" t="s">
        <v>494</v>
      </c>
      <c r="M29" s="605" t="s">
        <v>494</v>
      </c>
      <c r="N29" s="605" t="s">
        <v>494</v>
      </c>
      <c r="O29" s="607" t="s">
        <v>494</v>
      </c>
      <c r="P29" s="606" t="s">
        <v>494</v>
      </c>
      <c r="Q29" s="605" t="s">
        <v>494</v>
      </c>
      <c r="R29" s="605" t="s">
        <v>494</v>
      </c>
      <c r="S29" s="607" t="s">
        <v>494</v>
      </c>
      <c r="T29" s="606" t="s">
        <v>494</v>
      </c>
      <c r="U29" s="605" t="s">
        <v>494</v>
      </c>
      <c r="V29" s="605" t="s">
        <v>494</v>
      </c>
      <c r="W29" s="607" t="s">
        <v>494</v>
      </c>
      <c r="X29" s="25" t="s">
        <v>141</v>
      </c>
    </row>
    <row r="30" spans="1:24" ht="15">
      <c r="A30" s="55"/>
      <c r="B30" s="475">
        <v>22</v>
      </c>
      <c r="C30" s="606" t="s">
        <v>494</v>
      </c>
      <c r="D30" s="605" t="s">
        <v>494</v>
      </c>
      <c r="E30" s="605" t="s">
        <v>494</v>
      </c>
      <c r="F30" s="607" t="s">
        <v>494</v>
      </c>
      <c r="G30" s="605" t="s">
        <v>494</v>
      </c>
      <c r="H30" s="605" t="s">
        <v>494</v>
      </c>
      <c r="I30" s="605" t="s">
        <v>494</v>
      </c>
      <c r="J30" s="605" t="s">
        <v>494</v>
      </c>
      <c r="K30" s="606" t="s">
        <v>494</v>
      </c>
      <c r="L30" s="605" t="s">
        <v>494</v>
      </c>
      <c r="M30" s="605" t="s">
        <v>494</v>
      </c>
      <c r="N30" s="605" t="s">
        <v>494</v>
      </c>
      <c r="O30" s="607" t="s">
        <v>494</v>
      </c>
      <c r="P30" s="606" t="s">
        <v>494</v>
      </c>
      <c r="Q30" s="605" t="s">
        <v>494</v>
      </c>
      <c r="R30" s="605" t="s">
        <v>494</v>
      </c>
      <c r="S30" s="607" t="s">
        <v>494</v>
      </c>
      <c r="T30" s="606" t="s">
        <v>494</v>
      </c>
      <c r="U30" s="605" t="s">
        <v>494</v>
      </c>
      <c r="V30" s="605" t="s">
        <v>494</v>
      </c>
      <c r="W30" s="607" t="s">
        <v>494</v>
      </c>
      <c r="X30" s="25" t="s">
        <v>141</v>
      </c>
    </row>
    <row r="31" spans="1:24" ht="15">
      <c r="A31" s="55"/>
      <c r="B31" s="475">
        <v>23</v>
      </c>
      <c r="C31" s="606" t="s">
        <v>494</v>
      </c>
      <c r="D31" s="605" t="s">
        <v>494</v>
      </c>
      <c r="E31" s="605" t="s">
        <v>494</v>
      </c>
      <c r="F31" s="607" t="s">
        <v>494</v>
      </c>
      <c r="G31" s="605" t="s">
        <v>494</v>
      </c>
      <c r="H31" s="605" t="s">
        <v>494</v>
      </c>
      <c r="I31" s="605" t="s">
        <v>494</v>
      </c>
      <c r="J31" s="605" t="s">
        <v>494</v>
      </c>
      <c r="K31" s="606" t="s">
        <v>494</v>
      </c>
      <c r="L31" s="605" t="s">
        <v>494</v>
      </c>
      <c r="M31" s="605" t="s">
        <v>494</v>
      </c>
      <c r="N31" s="605" t="s">
        <v>494</v>
      </c>
      <c r="O31" s="607" t="s">
        <v>494</v>
      </c>
      <c r="P31" s="606" t="s">
        <v>494</v>
      </c>
      <c r="Q31" s="605" t="s">
        <v>494</v>
      </c>
      <c r="R31" s="605" t="s">
        <v>494</v>
      </c>
      <c r="S31" s="607" t="s">
        <v>494</v>
      </c>
      <c r="T31" s="606" t="s">
        <v>494</v>
      </c>
      <c r="U31" s="605" t="s">
        <v>494</v>
      </c>
      <c r="V31" s="605" t="s">
        <v>494</v>
      </c>
      <c r="W31" s="607" t="s">
        <v>494</v>
      </c>
      <c r="X31" s="25" t="s">
        <v>141</v>
      </c>
    </row>
    <row r="32" spans="1:24" ht="15">
      <c r="A32" s="55"/>
      <c r="B32" s="475">
        <v>24</v>
      </c>
      <c r="C32" s="606" t="s">
        <v>494</v>
      </c>
      <c r="D32" s="605" t="s">
        <v>494</v>
      </c>
      <c r="E32" s="605" t="s">
        <v>494</v>
      </c>
      <c r="F32" s="607" t="s">
        <v>494</v>
      </c>
      <c r="G32" s="605" t="s">
        <v>494</v>
      </c>
      <c r="H32" s="605" t="s">
        <v>494</v>
      </c>
      <c r="I32" s="605" t="s">
        <v>494</v>
      </c>
      <c r="J32" s="605" t="s">
        <v>494</v>
      </c>
      <c r="K32" s="606" t="s">
        <v>494</v>
      </c>
      <c r="L32" s="605" t="s">
        <v>494</v>
      </c>
      <c r="M32" s="605" t="s">
        <v>494</v>
      </c>
      <c r="N32" s="605" t="s">
        <v>494</v>
      </c>
      <c r="O32" s="607" t="s">
        <v>494</v>
      </c>
      <c r="P32" s="606" t="s">
        <v>494</v>
      </c>
      <c r="Q32" s="605" t="s">
        <v>494</v>
      </c>
      <c r="R32" s="605" t="s">
        <v>494</v>
      </c>
      <c r="S32" s="607" t="s">
        <v>494</v>
      </c>
      <c r="T32" s="606" t="s">
        <v>494</v>
      </c>
      <c r="U32" s="605" t="s">
        <v>494</v>
      </c>
      <c r="V32" s="605" t="s">
        <v>494</v>
      </c>
      <c r="W32" s="607" t="s">
        <v>494</v>
      </c>
      <c r="X32" s="25" t="s">
        <v>141</v>
      </c>
    </row>
    <row r="33" spans="1:24" ht="15">
      <c r="A33" s="55"/>
      <c r="B33" s="475">
        <v>25</v>
      </c>
      <c r="C33" s="606" t="s">
        <v>494</v>
      </c>
      <c r="D33" s="605" t="s">
        <v>494</v>
      </c>
      <c r="E33" s="605" t="s">
        <v>494</v>
      </c>
      <c r="F33" s="607" t="s">
        <v>494</v>
      </c>
      <c r="G33" s="605" t="s">
        <v>494</v>
      </c>
      <c r="H33" s="605" t="s">
        <v>494</v>
      </c>
      <c r="I33" s="605" t="s">
        <v>494</v>
      </c>
      <c r="J33" s="605" t="s">
        <v>494</v>
      </c>
      <c r="K33" s="606" t="s">
        <v>494</v>
      </c>
      <c r="L33" s="605" t="s">
        <v>494</v>
      </c>
      <c r="M33" s="605" t="s">
        <v>494</v>
      </c>
      <c r="N33" s="605" t="s">
        <v>494</v>
      </c>
      <c r="O33" s="607" t="s">
        <v>494</v>
      </c>
      <c r="P33" s="606" t="s">
        <v>494</v>
      </c>
      <c r="Q33" s="605" t="s">
        <v>494</v>
      </c>
      <c r="R33" s="605" t="s">
        <v>494</v>
      </c>
      <c r="S33" s="607" t="s">
        <v>494</v>
      </c>
      <c r="T33" s="606" t="s">
        <v>494</v>
      </c>
      <c r="U33" s="605" t="s">
        <v>494</v>
      </c>
      <c r="V33" s="605" t="s">
        <v>494</v>
      </c>
      <c r="W33" s="607" t="s">
        <v>494</v>
      </c>
      <c r="X33" s="25" t="s">
        <v>141</v>
      </c>
    </row>
    <row r="34" spans="1:24" ht="15">
      <c r="A34" s="55"/>
      <c r="B34" s="475">
        <v>26</v>
      </c>
      <c r="C34" s="606" t="s">
        <v>494</v>
      </c>
      <c r="D34" s="605" t="s">
        <v>494</v>
      </c>
      <c r="E34" s="605" t="s">
        <v>494</v>
      </c>
      <c r="F34" s="607" t="s">
        <v>494</v>
      </c>
      <c r="G34" s="605" t="s">
        <v>494</v>
      </c>
      <c r="H34" s="605" t="s">
        <v>494</v>
      </c>
      <c r="I34" s="605" t="s">
        <v>494</v>
      </c>
      <c r="J34" s="605" t="s">
        <v>494</v>
      </c>
      <c r="K34" s="606" t="s">
        <v>494</v>
      </c>
      <c r="L34" s="605" t="s">
        <v>494</v>
      </c>
      <c r="M34" s="605" t="s">
        <v>494</v>
      </c>
      <c r="N34" s="605" t="s">
        <v>494</v>
      </c>
      <c r="O34" s="607" t="s">
        <v>494</v>
      </c>
      <c r="P34" s="606" t="s">
        <v>494</v>
      </c>
      <c r="Q34" s="605" t="s">
        <v>494</v>
      </c>
      <c r="R34" s="605" t="s">
        <v>494</v>
      </c>
      <c r="S34" s="607" t="s">
        <v>494</v>
      </c>
      <c r="T34" s="606" t="s">
        <v>494</v>
      </c>
      <c r="U34" s="605" t="s">
        <v>494</v>
      </c>
      <c r="V34" s="605" t="s">
        <v>494</v>
      </c>
      <c r="W34" s="607" t="s">
        <v>494</v>
      </c>
      <c r="X34" s="25" t="s">
        <v>141</v>
      </c>
    </row>
    <row r="35" spans="1:24" ht="15">
      <c r="A35" s="55"/>
      <c r="B35" s="475">
        <v>27</v>
      </c>
      <c r="C35" s="606" t="s">
        <v>494</v>
      </c>
      <c r="D35" s="605" t="s">
        <v>494</v>
      </c>
      <c r="E35" s="605" t="s">
        <v>494</v>
      </c>
      <c r="F35" s="607" t="s">
        <v>494</v>
      </c>
      <c r="G35" s="605" t="s">
        <v>494</v>
      </c>
      <c r="H35" s="605" t="s">
        <v>494</v>
      </c>
      <c r="I35" s="605" t="s">
        <v>494</v>
      </c>
      <c r="J35" s="605" t="s">
        <v>494</v>
      </c>
      <c r="K35" s="606" t="s">
        <v>494</v>
      </c>
      <c r="L35" s="605" t="s">
        <v>494</v>
      </c>
      <c r="M35" s="605" t="s">
        <v>494</v>
      </c>
      <c r="N35" s="605" t="s">
        <v>494</v>
      </c>
      <c r="O35" s="607" t="s">
        <v>494</v>
      </c>
      <c r="P35" s="606" t="s">
        <v>494</v>
      </c>
      <c r="Q35" s="605" t="s">
        <v>494</v>
      </c>
      <c r="R35" s="605" t="s">
        <v>494</v>
      </c>
      <c r="S35" s="607" t="s">
        <v>494</v>
      </c>
      <c r="T35" s="606" t="s">
        <v>494</v>
      </c>
      <c r="U35" s="605" t="s">
        <v>494</v>
      </c>
      <c r="V35" s="605" t="s">
        <v>494</v>
      </c>
      <c r="W35" s="607" t="s">
        <v>494</v>
      </c>
      <c r="X35" s="25" t="s">
        <v>141</v>
      </c>
    </row>
    <row r="36" spans="1:24" ht="15">
      <c r="A36" s="55"/>
      <c r="B36" s="475">
        <v>28</v>
      </c>
      <c r="C36" s="606" t="s">
        <v>494</v>
      </c>
      <c r="D36" s="605" t="s">
        <v>494</v>
      </c>
      <c r="E36" s="605" t="s">
        <v>494</v>
      </c>
      <c r="F36" s="607" t="s">
        <v>494</v>
      </c>
      <c r="G36" s="605" t="s">
        <v>494</v>
      </c>
      <c r="H36" s="605" t="s">
        <v>494</v>
      </c>
      <c r="I36" s="605" t="s">
        <v>494</v>
      </c>
      <c r="J36" s="605" t="s">
        <v>494</v>
      </c>
      <c r="K36" s="606" t="s">
        <v>494</v>
      </c>
      <c r="L36" s="605" t="s">
        <v>494</v>
      </c>
      <c r="M36" s="605" t="s">
        <v>494</v>
      </c>
      <c r="N36" s="605" t="s">
        <v>494</v>
      </c>
      <c r="O36" s="607" t="s">
        <v>494</v>
      </c>
      <c r="P36" s="606" t="s">
        <v>494</v>
      </c>
      <c r="Q36" s="605" t="s">
        <v>494</v>
      </c>
      <c r="R36" s="605" t="s">
        <v>494</v>
      </c>
      <c r="S36" s="607" t="s">
        <v>494</v>
      </c>
      <c r="T36" s="606" t="s">
        <v>494</v>
      </c>
      <c r="U36" s="605" t="s">
        <v>494</v>
      </c>
      <c r="V36" s="605" t="s">
        <v>494</v>
      </c>
      <c r="W36" s="607" t="s">
        <v>494</v>
      </c>
      <c r="X36" s="25" t="s">
        <v>141</v>
      </c>
    </row>
    <row r="37" spans="1:24" ht="15">
      <c r="A37" s="55"/>
      <c r="B37" s="475">
        <v>29</v>
      </c>
      <c r="C37" s="606" t="s">
        <v>494</v>
      </c>
      <c r="D37" s="605" t="s">
        <v>494</v>
      </c>
      <c r="E37" s="605" t="s">
        <v>494</v>
      </c>
      <c r="F37" s="607" t="s">
        <v>494</v>
      </c>
      <c r="G37" s="605" t="s">
        <v>494</v>
      </c>
      <c r="H37" s="605" t="s">
        <v>494</v>
      </c>
      <c r="I37" s="605" t="s">
        <v>494</v>
      </c>
      <c r="J37" s="605" t="s">
        <v>494</v>
      </c>
      <c r="K37" s="606" t="s">
        <v>494</v>
      </c>
      <c r="L37" s="605" t="s">
        <v>494</v>
      </c>
      <c r="M37" s="605" t="s">
        <v>494</v>
      </c>
      <c r="N37" s="605" t="s">
        <v>494</v>
      </c>
      <c r="O37" s="607" t="s">
        <v>494</v>
      </c>
      <c r="P37" s="606" t="s">
        <v>494</v>
      </c>
      <c r="Q37" s="605" t="s">
        <v>494</v>
      </c>
      <c r="R37" s="605" t="s">
        <v>494</v>
      </c>
      <c r="S37" s="607" t="s">
        <v>494</v>
      </c>
      <c r="T37" s="606" t="s">
        <v>494</v>
      </c>
      <c r="U37" s="605" t="s">
        <v>494</v>
      </c>
      <c r="V37" s="605" t="s">
        <v>494</v>
      </c>
      <c r="W37" s="607" t="s">
        <v>494</v>
      </c>
      <c r="X37" s="25" t="s">
        <v>141</v>
      </c>
    </row>
    <row r="38" spans="1:24" ht="15">
      <c r="A38" s="55"/>
      <c r="B38" s="475">
        <v>30</v>
      </c>
      <c r="C38" s="606" t="s">
        <v>494</v>
      </c>
      <c r="D38" s="605" t="s">
        <v>494</v>
      </c>
      <c r="E38" s="605" t="s">
        <v>494</v>
      </c>
      <c r="F38" s="607" t="s">
        <v>494</v>
      </c>
      <c r="G38" s="605" t="s">
        <v>494</v>
      </c>
      <c r="H38" s="605" t="s">
        <v>494</v>
      </c>
      <c r="I38" s="605" t="s">
        <v>494</v>
      </c>
      <c r="J38" s="605" t="s">
        <v>494</v>
      </c>
      <c r="K38" s="606" t="s">
        <v>494</v>
      </c>
      <c r="L38" s="605" t="s">
        <v>494</v>
      </c>
      <c r="M38" s="605" t="s">
        <v>494</v>
      </c>
      <c r="N38" s="605" t="s">
        <v>494</v>
      </c>
      <c r="O38" s="607" t="s">
        <v>494</v>
      </c>
      <c r="P38" s="606" t="s">
        <v>494</v>
      </c>
      <c r="Q38" s="605" t="s">
        <v>494</v>
      </c>
      <c r="R38" s="605" t="s">
        <v>494</v>
      </c>
      <c r="S38" s="607" t="s">
        <v>494</v>
      </c>
      <c r="T38" s="606" t="s">
        <v>494</v>
      </c>
      <c r="U38" s="605" t="s">
        <v>494</v>
      </c>
      <c r="V38" s="605" t="s">
        <v>494</v>
      </c>
      <c r="W38" s="607" t="s">
        <v>494</v>
      </c>
      <c r="X38" s="25" t="s">
        <v>141</v>
      </c>
    </row>
    <row r="39" spans="1:24" ht="15">
      <c r="A39" s="55"/>
      <c r="B39" s="475">
        <f>B38+1</f>
        <v>31</v>
      </c>
      <c r="C39" s="606" t="s">
        <v>494</v>
      </c>
      <c r="D39" s="605" t="s">
        <v>494</v>
      </c>
      <c r="E39" s="605" t="s">
        <v>494</v>
      </c>
      <c r="F39" s="607" t="s">
        <v>494</v>
      </c>
      <c r="G39" s="605" t="s">
        <v>494</v>
      </c>
      <c r="H39" s="605" t="s">
        <v>494</v>
      </c>
      <c r="I39" s="605" t="s">
        <v>494</v>
      </c>
      <c r="J39" s="605" t="s">
        <v>494</v>
      </c>
      <c r="K39" s="606" t="s">
        <v>494</v>
      </c>
      <c r="L39" s="605" t="s">
        <v>494</v>
      </c>
      <c r="M39" s="605" t="s">
        <v>494</v>
      </c>
      <c r="N39" s="605" t="s">
        <v>494</v>
      </c>
      <c r="O39" s="607" t="s">
        <v>494</v>
      </c>
      <c r="P39" s="606" t="s">
        <v>494</v>
      </c>
      <c r="Q39" s="605" t="s">
        <v>494</v>
      </c>
      <c r="R39" s="605" t="s">
        <v>494</v>
      </c>
      <c r="S39" s="607" t="s">
        <v>494</v>
      </c>
      <c r="T39" s="606" t="s">
        <v>494</v>
      </c>
      <c r="U39" s="605" t="s">
        <v>494</v>
      </c>
      <c r="V39" s="605" t="s">
        <v>494</v>
      </c>
      <c r="W39" s="607" t="s">
        <v>494</v>
      </c>
      <c r="X39" s="25" t="s">
        <v>141</v>
      </c>
    </row>
    <row r="40" spans="1:24" ht="15">
      <c r="A40" s="55"/>
      <c r="B40" s="475">
        <f aca="true" t="shared" si="0" ref="B40:B68">B39+1</f>
        <v>32</v>
      </c>
      <c r="C40" s="606" t="s">
        <v>494</v>
      </c>
      <c r="D40" s="605" t="s">
        <v>494</v>
      </c>
      <c r="E40" s="605" t="s">
        <v>494</v>
      </c>
      <c r="F40" s="607" t="s">
        <v>494</v>
      </c>
      <c r="G40" s="605" t="s">
        <v>494</v>
      </c>
      <c r="H40" s="605" t="s">
        <v>494</v>
      </c>
      <c r="I40" s="605" t="s">
        <v>494</v>
      </c>
      <c r="J40" s="605" t="s">
        <v>494</v>
      </c>
      <c r="K40" s="606" t="s">
        <v>494</v>
      </c>
      <c r="L40" s="605" t="s">
        <v>494</v>
      </c>
      <c r="M40" s="605" t="s">
        <v>494</v>
      </c>
      <c r="N40" s="605" t="s">
        <v>494</v>
      </c>
      <c r="O40" s="607" t="s">
        <v>494</v>
      </c>
      <c r="P40" s="606" t="s">
        <v>494</v>
      </c>
      <c r="Q40" s="605" t="s">
        <v>494</v>
      </c>
      <c r="R40" s="605" t="s">
        <v>494</v>
      </c>
      <c r="S40" s="607" t="s">
        <v>494</v>
      </c>
      <c r="T40" s="606" t="s">
        <v>494</v>
      </c>
      <c r="U40" s="605" t="s">
        <v>494</v>
      </c>
      <c r="V40" s="605" t="s">
        <v>494</v>
      </c>
      <c r="W40" s="607" t="s">
        <v>494</v>
      </c>
      <c r="X40" s="25" t="s">
        <v>141</v>
      </c>
    </row>
    <row r="41" spans="1:24" ht="15">
      <c r="A41" s="55"/>
      <c r="B41" s="475">
        <f t="shared" si="0"/>
        <v>33</v>
      </c>
      <c r="C41" s="606" t="s">
        <v>494</v>
      </c>
      <c r="D41" s="605" t="s">
        <v>494</v>
      </c>
      <c r="E41" s="605" t="s">
        <v>494</v>
      </c>
      <c r="F41" s="607" t="s">
        <v>494</v>
      </c>
      <c r="G41" s="605" t="s">
        <v>494</v>
      </c>
      <c r="H41" s="605" t="s">
        <v>494</v>
      </c>
      <c r="I41" s="605" t="s">
        <v>494</v>
      </c>
      <c r="J41" s="605" t="s">
        <v>494</v>
      </c>
      <c r="K41" s="606" t="s">
        <v>494</v>
      </c>
      <c r="L41" s="605" t="s">
        <v>494</v>
      </c>
      <c r="M41" s="605" t="s">
        <v>494</v>
      </c>
      <c r="N41" s="605" t="s">
        <v>494</v>
      </c>
      <c r="O41" s="607" t="s">
        <v>494</v>
      </c>
      <c r="P41" s="606" t="s">
        <v>494</v>
      </c>
      <c r="Q41" s="605" t="s">
        <v>494</v>
      </c>
      <c r="R41" s="605" t="s">
        <v>494</v>
      </c>
      <c r="S41" s="607" t="s">
        <v>494</v>
      </c>
      <c r="T41" s="606" t="s">
        <v>494</v>
      </c>
      <c r="U41" s="605" t="s">
        <v>494</v>
      </c>
      <c r="V41" s="605" t="s">
        <v>494</v>
      </c>
      <c r="W41" s="607" t="s">
        <v>494</v>
      </c>
      <c r="X41" s="25" t="s">
        <v>141</v>
      </c>
    </row>
    <row r="42" spans="1:24" ht="15">
      <c r="A42" s="55"/>
      <c r="B42" s="475">
        <f t="shared" si="0"/>
        <v>34</v>
      </c>
      <c r="C42" s="606" t="s">
        <v>494</v>
      </c>
      <c r="D42" s="605" t="s">
        <v>494</v>
      </c>
      <c r="E42" s="605" t="s">
        <v>494</v>
      </c>
      <c r="F42" s="607" t="s">
        <v>494</v>
      </c>
      <c r="G42" s="605" t="s">
        <v>494</v>
      </c>
      <c r="H42" s="605" t="s">
        <v>494</v>
      </c>
      <c r="I42" s="605" t="s">
        <v>494</v>
      </c>
      <c r="J42" s="605" t="s">
        <v>494</v>
      </c>
      <c r="K42" s="606" t="s">
        <v>494</v>
      </c>
      <c r="L42" s="605" t="s">
        <v>494</v>
      </c>
      <c r="M42" s="605" t="s">
        <v>494</v>
      </c>
      <c r="N42" s="605" t="s">
        <v>494</v>
      </c>
      <c r="O42" s="607" t="s">
        <v>494</v>
      </c>
      <c r="P42" s="606" t="s">
        <v>494</v>
      </c>
      <c r="Q42" s="605" t="s">
        <v>494</v>
      </c>
      <c r="R42" s="605" t="s">
        <v>494</v>
      </c>
      <c r="S42" s="607" t="s">
        <v>494</v>
      </c>
      <c r="T42" s="606" t="s">
        <v>494</v>
      </c>
      <c r="U42" s="605" t="s">
        <v>494</v>
      </c>
      <c r="V42" s="605" t="s">
        <v>494</v>
      </c>
      <c r="W42" s="607" t="s">
        <v>494</v>
      </c>
      <c r="X42" s="25" t="s">
        <v>141</v>
      </c>
    </row>
    <row r="43" spans="1:24" ht="15">
      <c r="A43" s="55"/>
      <c r="B43" s="475">
        <f t="shared" si="0"/>
        <v>35</v>
      </c>
      <c r="C43" s="606" t="s">
        <v>494</v>
      </c>
      <c r="D43" s="605" t="s">
        <v>494</v>
      </c>
      <c r="E43" s="605" t="s">
        <v>494</v>
      </c>
      <c r="F43" s="607" t="s">
        <v>494</v>
      </c>
      <c r="G43" s="605" t="s">
        <v>494</v>
      </c>
      <c r="H43" s="605" t="s">
        <v>494</v>
      </c>
      <c r="I43" s="605" t="s">
        <v>494</v>
      </c>
      <c r="J43" s="605" t="s">
        <v>494</v>
      </c>
      <c r="K43" s="606" t="s">
        <v>494</v>
      </c>
      <c r="L43" s="605" t="s">
        <v>494</v>
      </c>
      <c r="M43" s="605" t="s">
        <v>494</v>
      </c>
      <c r="N43" s="605" t="s">
        <v>494</v>
      </c>
      <c r="O43" s="607" t="s">
        <v>494</v>
      </c>
      <c r="P43" s="606" t="s">
        <v>494</v>
      </c>
      <c r="Q43" s="605" t="s">
        <v>494</v>
      </c>
      <c r="R43" s="605" t="s">
        <v>494</v>
      </c>
      <c r="S43" s="607" t="s">
        <v>494</v>
      </c>
      <c r="T43" s="606" t="s">
        <v>494</v>
      </c>
      <c r="U43" s="605" t="s">
        <v>494</v>
      </c>
      <c r="V43" s="605" t="s">
        <v>494</v>
      </c>
      <c r="W43" s="607" t="s">
        <v>494</v>
      </c>
      <c r="X43" s="25" t="s">
        <v>141</v>
      </c>
    </row>
    <row r="44" spans="1:24" ht="15">
      <c r="A44" s="55"/>
      <c r="B44" s="475">
        <f t="shared" si="0"/>
        <v>36</v>
      </c>
      <c r="C44" s="606" t="s">
        <v>494</v>
      </c>
      <c r="D44" s="605" t="s">
        <v>494</v>
      </c>
      <c r="E44" s="605" t="s">
        <v>494</v>
      </c>
      <c r="F44" s="607" t="s">
        <v>494</v>
      </c>
      <c r="G44" s="605" t="s">
        <v>494</v>
      </c>
      <c r="H44" s="605" t="s">
        <v>494</v>
      </c>
      <c r="I44" s="605" t="s">
        <v>494</v>
      </c>
      <c r="J44" s="605" t="s">
        <v>494</v>
      </c>
      <c r="K44" s="606" t="s">
        <v>494</v>
      </c>
      <c r="L44" s="605" t="s">
        <v>494</v>
      </c>
      <c r="M44" s="605" t="s">
        <v>494</v>
      </c>
      <c r="N44" s="605" t="s">
        <v>494</v>
      </c>
      <c r="O44" s="607" t="s">
        <v>494</v>
      </c>
      <c r="P44" s="606" t="s">
        <v>494</v>
      </c>
      <c r="Q44" s="605" t="s">
        <v>494</v>
      </c>
      <c r="R44" s="605" t="s">
        <v>494</v>
      </c>
      <c r="S44" s="607" t="s">
        <v>494</v>
      </c>
      <c r="T44" s="606" t="s">
        <v>494</v>
      </c>
      <c r="U44" s="605" t="s">
        <v>494</v>
      </c>
      <c r="V44" s="605" t="s">
        <v>494</v>
      </c>
      <c r="W44" s="607" t="s">
        <v>494</v>
      </c>
      <c r="X44" s="25" t="s">
        <v>141</v>
      </c>
    </row>
    <row r="45" spans="1:24" ht="15">
      <c r="A45" s="55"/>
      <c r="B45" s="475">
        <f t="shared" si="0"/>
        <v>37</v>
      </c>
      <c r="C45" s="606" t="s">
        <v>494</v>
      </c>
      <c r="D45" s="605" t="s">
        <v>494</v>
      </c>
      <c r="E45" s="605" t="s">
        <v>494</v>
      </c>
      <c r="F45" s="607" t="s">
        <v>494</v>
      </c>
      <c r="G45" s="605" t="s">
        <v>494</v>
      </c>
      <c r="H45" s="605" t="s">
        <v>494</v>
      </c>
      <c r="I45" s="605" t="s">
        <v>494</v>
      </c>
      <c r="J45" s="605" t="s">
        <v>494</v>
      </c>
      <c r="K45" s="606" t="s">
        <v>494</v>
      </c>
      <c r="L45" s="605" t="s">
        <v>494</v>
      </c>
      <c r="M45" s="605" t="s">
        <v>494</v>
      </c>
      <c r="N45" s="605" t="s">
        <v>494</v>
      </c>
      <c r="O45" s="607" t="s">
        <v>494</v>
      </c>
      <c r="P45" s="606" t="s">
        <v>494</v>
      </c>
      <c r="Q45" s="605" t="s">
        <v>494</v>
      </c>
      <c r="R45" s="605" t="s">
        <v>494</v>
      </c>
      <c r="S45" s="607" t="s">
        <v>494</v>
      </c>
      <c r="T45" s="606" t="s">
        <v>494</v>
      </c>
      <c r="U45" s="605" t="s">
        <v>494</v>
      </c>
      <c r="V45" s="605" t="s">
        <v>494</v>
      </c>
      <c r="W45" s="607" t="s">
        <v>494</v>
      </c>
      <c r="X45" s="25" t="s">
        <v>141</v>
      </c>
    </row>
    <row r="46" spans="1:24" ht="15">
      <c r="A46" s="55"/>
      <c r="B46" s="475">
        <f t="shared" si="0"/>
        <v>38</v>
      </c>
      <c r="C46" s="606" t="s">
        <v>494</v>
      </c>
      <c r="D46" s="605" t="s">
        <v>494</v>
      </c>
      <c r="E46" s="605" t="s">
        <v>494</v>
      </c>
      <c r="F46" s="607" t="s">
        <v>494</v>
      </c>
      <c r="G46" s="605" t="s">
        <v>494</v>
      </c>
      <c r="H46" s="605" t="s">
        <v>494</v>
      </c>
      <c r="I46" s="605" t="s">
        <v>494</v>
      </c>
      <c r="J46" s="605" t="s">
        <v>494</v>
      </c>
      <c r="K46" s="606" t="s">
        <v>494</v>
      </c>
      <c r="L46" s="605" t="s">
        <v>494</v>
      </c>
      <c r="M46" s="605" t="s">
        <v>494</v>
      </c>
      <c r="N46" s="605" t="s">
        <v>494</v>
      </c>
      <c r="O46" s="607" t="s">
        <v>494</v>
      </c>
      <c r="P46" s="606" t="s">
        <v>494</v>
      </c>
      <c r="Q46" s="605" t="s">
        <v>494</v>
      </c>
      <c r="R46" s="605" t="s">
        <v>494</v>
      </c>
      <c r="S46" s="607" t="s">
        <v>494</v>
      </c>
      <c r="T46" s="606" t="s">
        <v>494</v>
      </c>
      <c r="U46" s="605" t="s">
        <v>494</v>
      </c>
      <c r="V46" s="605" t="s">
        <v>494</v>
      </c>
      <c r="W46" s="607" t="s">
        <v>494</v>
      </c>
      <c r="X46" s="25" t="s">
        <v>141</v>
      </c>
    </row>
    <row r="47" spans="1:24" ht="15">
      <c r="A47" s="55"/>
      <c r="B47" s="475">
        <f t="shared" si="0"/>
        <v>39</v>
      </c>
      <c r="C47" s="606" t="s">
        <v>494</v>
      </c>
      <c r="D47" s="605" t="s">
        <v>494</v>
      </c>
      <c r="E47" s="605" t="s">
        <v>494</v>
      </c>
      <c r="F47" s="607" t="s">
        <v>494</v>
      </c>
      <c r="G47" s="605" t="s">
        <v>494</v>
      </c>
      <c r="H47" s="605" t="s">
        <v>494</v>
      </c>
      <c r="I47" s="605" t="s">
        <v>494</v>
      </c>
      <c r="J47" s="605" t="s">
        <v>494</v>
      </c>
      <c r="K47" s="606" t="s">
        <v>494</v>
      </c>
      <c r="L47" s="605" t="s">
        <v>494</v>
      </c>
      <c r="M47" s="605" t="s">
        <v>494</v>
      </c>
      <c r="N47" s="605" t="s">
        <v>494</v>
      </c>
      <c r="O47" s="607" t="s">
        <v>494</v>
      </c>
      <c r="P47" s="606" t="s">
        <v>494</v>
      </c>
      <c r="Q47" s="605" t="s">
        <v>494</v>
      </c>
      <c r="R47" s="605" t="s">
        <v>494</v>
      </c>
      <c r="S47" s="607" t="s">
        <v>494</v>
      </c>
      <c r="T47" s="606" t="s">
        <v>494</v>
      </c>
      <c r="U47" s="605" t="s">
        <v>494</v>
      </c>
      <c r="V47" s="605" t="s">
        <v>494</v>
      </c>
      <c r="W47" s="607" t="s">
        <v>494</v>
      </c>
      <c r="X47" s="25" t="s">
        <v>141</v>
      </c>
    </row>
    <row r="48" spans="1:24" ht="15">
      <c r="A48" s="55"/>
      <c r="B48" s="475">
        <f t="shared" si="0"/>
        <v>40</v>
      </c>
      <c r="C48" s="606" t="s">
        <v>494</v>
      </c>
      <c r="D48" s="605" t="s">
        <v>494</v>
      </c>
      <c r="E48" s="605" t="s">
        <v>494</v>
      </c>
      <c r="F48" s="607" t="s">
        <v>494</v>
      </c>
      <c r="G48" s="605" t="s">
        <v>494</v>
      </c>
      <c r="H48" s="605" t="s">
        <v>494</v>
      </c>
      <c r="I48" s="605" t="s">
        <v>494</v>
      </c>
      <c r="J48" s="605" t="s">
        <v>494</v>
      </c>
      <c r="K48" s="606" t="s">
        <v>494</v>
      </c>
      <c r="L48" s="605" t="s">
        <v>494</v>
      </c>
      <c r="M48" s="605" t="s">
        <v>494</v>
      </c>
      <c r="N48" s="605" t="s">
        <v>494</v>
      </c>
      <c r="O48" s="607" t="s">
        <v>494</v>
      </c>
      <c r="P48" s="606" t="s">
        <v>494</v>
      </c>
      <c r="Q48" s="605" t="s">
        <v>494</v>
      </c>
      <c r="R48" s="605" t="s">
        <v>494</v>
      </c>
      <c r="S48" s="607" t="s">
        <v>494</v>
      </c>
      <c r="T48" s="606" t="s">
        <v>494</v>
      </c>
      <c r="U48" s="605" t="s">
        <v>494</v>
      </c>
      <c r="V48" s="605" t="s">
        <v>494</v>
      </c>
      <c r="W48" s="607" t="s">
        <v>494</v>
      </c>
      <c r="X48" s="25" t="s">
        <v>141</v>
      </c>
    </row>
    <row r="49" spans="1:24" ht="15">
      <c r="A49" s="55"/>
      <c r="B49" s="475">
        <f t="shared" si="0"/>
        <v>41</v>
      </c>
      <c r="C49" s="606" t="s">
        <v>494</v>
      </c>
      <c r="D49" s="605" t="s">
        <v>494</v>
      </c>
      <c r="E49" s="605" t="s">
        <v>494</v>
      </c>
      <c r="F49" s="607" t="s">
        <v>494</v>
      </c>
      <c r="G49" s="605" t="s">
        <v>494</v>
      </c>
      <c r="H49" s="605" t="s">
        <v>494</v>
      </c>
      <c r="I49" s="605" t="s">
        <v>494</v>
      </c>
      <c r="J49" s="605" t="s">
        <v>494</v>
      </c>
      <c r="K49" s="606" t="s">
        <v>494</v>
      </c>
      <c r="L49" s="605" t="s">
        <v>494</v>
      </c>
      <c r="M49" s="605" t="s">
        <v>494</v>
      </c>
      <c r="N49" s="605" t="s">
        <v>494</v>
      </c>
      <c r="O49" s="607" t="s">
        <v>494</v>
      </c>
      <c r="P49" s="606" t="s">
        <v>494</v>
      </c>
      <c r="Q49" s="605" t="s">
        <v>494</v>
      </c>
      <c r="R49" s="605" t="s">
        <v>494</v>
      </c>
      <c r="S49" s="607" t="s">
        <v>494</v>
      </c>
      <c r="T49" s="606" t="s">
        <v>494</v>
      </c>
      <c r="U49" s="605" t="s">
        <v>494</v>
      </c>
      <c r="V49" s="605" t="s">
        <v>494</v>
      </c>
      <c r="W49" s="607" t="s">
        <v>494</v>
      </c>
      <c r="X49" s="25" t="s">
        <v>141</v>
      </c>
    </row>
    <row r="50" spans="1:24" ht="15">
      <c r="A50" s="55"/>
      <c r="B50" s="475">
        <f t="shared" si="0"/>
        <v>42</v>
      </c>
      <c r="C50" s="606" t="s">
        <v>494</v>
      </c>
      <c r="D50" s="605" t="s">
        <v>494</v>
      </c>
      <c r="E50" s="605" t="s">
        <v>494</v>
      </c>
      <c r="F50" s="607" t="s">
        <v>494</v>
      </c>
      <c r="G50" s="605" t="s">
        <v>494</v>
      </c>
      <c r="H50" s="605" t="s">
        <v>494</v>
      </c>
      <c r="I50" s="605" t="s">
        <v>494</v>
      </c>
      <c r="J50" s="605" t="s">
        <v>494</v>
      </c>
      <c r="K50" s="606" t="s">
        <v>494</v>
      </c>
      <c r="L50" s="605" t="s">
        <v>494</v>
      </c>
      <c r="M50" s="605" t="s">
        <v>494</v>
      </c>
      <c r="N50" s="605" t="s">
        <v>494</v>
      </c>
      <c r="O50" s="607" t="s">
        <v>494</v>
      </c>
      <c r="P50" s="606" t="s">
        <v>494</v>
      </c>
      <c r="Q50" s="605" t="s">
        <v>494</v>
      </c>
      <c r="R50" s="605" t="s">
        <v>494</v>
      </c>
      <c r="S50" s="607" t="s">
        <v>494</v>
      </c>
      <c r="T50" s="606" t="s">
        <v>494</v>
      </c>
      <c r="U50" s="605" t="s">
        <v>494</v>
      </c>
      <c r="V50" s="605" t="s">
        <v>494</v>
      </c>
      <c r="W50" s="607" t="s">
        <v>494</v>
      </c>
      <c r="X50" s="25" t="s">
        <v>141</v>
      </c>
    </row>
    <row r="51" spans="1:24" ht="15">
      <c r="A51" s="55"/>
      <c r="B51" s="475">
        <f t="shared" si="0"/>
        <v>43</v>
      </c>
      <c r="C51" s="606" t="s">
        <v>494</v>
      </c>
      <c r="D51" s="605" t="s">
        <v>494</v>
      </c>
      <c r="E51" s="605" t="s">
        <v>494</v>
      </c>
      <c r="F51" s="607" t="s">
        <v>494</v>
      </c>
      <c r="G51" s="605" t="s">
        <v>494</v>
      </c>
      <c r="H51" s="605" t="s">
        <v>494</v>
      </c>
      <c r="I51" s="605" t="s">
        <v>494</v>
      </c>
      <c r="J51" s="605" t="s">
        <v>494</v>
      </c>
      <c r="K51" s="606" t="s">
        <v>494</v>
      </c>
      <c r="L51" s="605" t="s">
        <v>494</v>
      </c>
      <c r="M51" s="605" t="s">
        <v>494</v>
      </c>
      <c r="N51" s="605" t="s">
        <v>494</v>
      </c>
      <c r="O51" s="607" t="s">
        <v>494</v>
      </c>
      <c r="P51" s="606" t="s">
        <v>494</v>
      </c>
      <c r="Q51" s="605" t="s">
        <v>494</v>
      </c>
      <c r="R51" s="605" t="s">
        <v>494</v>
      </c>
      <c r="S51" s="607" t="s">
        <v>494</v>
      </c>
      <c r="T51" s="606" t="s">
        <v>494</v>
      </c>
      <c r="U51" s="605" t="s">
        <v>494</v>
      </c>
      <c r="V51" s="605" t="s">
        <v>494</v>
      </c>
      <c r="W51" s="607" t="s">
        <v>494</v>
      </c>
      <c r="X51" s="25" t="s">
        <v>141</v>
      </c>
    </row>
    <row r="52" spans="1:24" ht="15">
      <c r="A52" s="55"/>
      <c r="B52" s="475">
        <f t="shared" si="0"/>
        <v>44</v>
      </c>
      <c r="C52" s="606" t="s">
        <v>494</v>
      </c>
      <c r="D52" s="605" t="s">
        <v>494</v>
      </c>
      <c r="E52" s="605" t="s">
        <v>494</v>
      </c>
      <c r="F52" s="607" t="s">
        <v>494</v>
      </c>
      <c r="G52" s="605" t="s">
        <v>494</v>
      </c>
      <c r="H52" s="605" t="s">
        <v>494</v>
      </c>
      <c r="I52" s="605" t="s">
        <v>494</v>
      </c>
      <c r="J52" s="605" t="s">
        <v>494</v>
      </c>
      <c r="K52" s="606" t="s">
        <v>494</v>
      </c>
      <c r="L52" s="605" t="s">
        <v>494</v>
      </c>
      <c r="M52" s="605" t="s">
        <v>494</v>
      </c>
      <c r="N52" s="605" t="s">
        <v>494</v>
      </c>
      <c r="O52" s="607" t="s">
        <v>494</v>
      </c>
      <c r="P52" s="606" t="s">
        <v>494</v>
      </c>
      <c r="Q52" s="605" t="s">
        <v>494</v>
      </c>
      <c r="R52" s="605" t="s">
        <v>494</v>
      </c>
      <c r="S52" s="607" t="s">
        <v>494</v>
      </c>
      <c r="T52" s="606" t="s">
        <v>494</v>
      </c>
      <c r="U52" s="605" t="s">
        <v>494</v>
      </c>
      <c r="V52" s="605" t="s">
        <v>494</v>
      </c>
      <c r="W52" s="607" t="s">
        <v>494</v>
      </c>
      <c r="X52" s="25" t="s">
        <v>141</v>
      </c>
    </row>
    <row r="53" spans="1:24" ht="15">
      <c r="A53" s="55"/>
      <c r="B53" s="475">
        <f t="shared" si="0"/>
        <v>45</v>
      </c>
      <c r="C53" s="606" t="s">
        <v>494</v>
      </c>
      <c r="D53" s="605" t="s">
        <v>494</v>
      </c>
      <c r="E53" s="605" t="s">
        <v>494</v>
      </c>
      <c r="F53" s="607" t="s">
        <v>494</v>
      </c>
      <c r="G53" s="605" t="s">
        <v>494</v>
      </c>
      <c r="H53" s="605" t="s">
        <v>494</v>
      </c>
      <c r="I53" s="605" t="s">
        <v>494</v>
      </c>
      <c r="J53" s="605" t="s">
        <v>494</v>
      </c>
      <c r="K53" s="606" t="s">
        <v>494</v>
      </c>
      <c r="L53" s="605" t="s">
        <v>494</v>
      </c>
      <c r="M53" s="605" t="s">
        <v>494</v>
      </c>
      <c r="N53" s="605" t="s">
        <v>494</v>
      </c>
      <c r="O53" s="607" t="s">
        <v>494</v>
      </c>
      <c r="P53" s="606" t="s">
        <v>494</v>
      </c>
      <c r="Q53" s="605" t="s">
        <v>494</v>
      </c>
      <c r="R53" s="605" t="s">
        <v>494</v>
      </c>
      <c r="S53" s="607" t="s">
        <v>494</v>
      </c>
      <c r="T53" s="606" t="s">
        <v>494</v>
      </c>
      <c r="U53" s="605" t="s">
        <v>494</v>
      </c>
      <c r="V53" s="605" t="s">
        <v>494</v>
      </c>
      <c r="W53" s="607" t="s">
        <v>494</v>
      </c>
      <c r="X53" s="25" t="s">
        <v>141</v>
      </c>
    </row>
    <row r="54" spans="1:24" ht="15">
      <c r="A54" s="55"/>
      <c r="B54" s="475">
        <f t="shared" si="0"/>
        <v>46</v>
      </c>
      <c r="C54" s="606" t="s">
        <v>494</v>
      </c>
      <c r="D54" s="605" t="s">
        <v>494</v>
      </c>
      <c r="E54" s="605" t="s">
        <v>494</v>
      </c>
      <c r="F54" s="607" t="s">
        <v>494</v>
      </c>
      <c r="G54" s="605" t="s">
        <v>494</v>
      </c>
      <c r="H54" s="605" t="s">
        <v>494</v>
      </c>
      <c r="I54" s="605" t="s">
        <v>494</v>
      </c>
      <c r="J54" s="605" t="s">
        <v>494</v>
      </c>
      <c r="K54" s="606" t="s">
        <v>494</v>
      </c>
      <c r="L54" s="605" t="s">
        <v>494</v>
      </c>
      <c r="M54" s="605" t="s">
        <v>494</v>
      </c>
      <c r="N54" s="605" t="s">
        <v>494</v>
      </c>
      <c r="O54" s="607" t="s">
        <v>494</v>
      </c>
      <c r="P54" s="606" t="s">
        <v>494</v>
      </c>
      <c r="Q54" s="605" t="s">
        <v>494</v>
      </c>
      <c r="R54" s="605" t="s">
        <v>494</v>
      </c>
      <c r="S54" s="607" t="s">
        <v>494</v>
      </c>
      <c r="T54" s="606" t="s">
        <v>494</v>
      </c>
      <c r="U54" s="605" t="s">
        <v>494</v>
      </c>
      <c r="V54" s="605" t="s">
        <v>494</v>
      </c>
      <c r="W54" s="607" t="s">
        <v>494</v>
      </c>
      <c r="X54" s="25" t="s">
        <v>141</v>
      </c>
    </row>
    <row r="55" spans="1:24" ht="15">
      <c r="A55" s="55"/>
      <c r="B55" s="475">
        <f t="shared" si="0"/>
        <v>47</v>
      </c>
      <c r="C55" s="606" t="s">
        <v>494</v>
      </c>
      <c r="D55" s="605" t="s">
        <v>494</v>
      </c>
      <c r="E55" s="605" t="s">
        <v>494</v>
      </c>
      <c r="F55" s="607" t="s">
        <v>494</v>
      </c>
      <c r="G55" s="605" t="s">
        <v>494</v>
      </c>
      <c r="H55" s="605" t="s">
        <v>494</v>
      </c>
      <c r="I55" s="605" t="s">
        <v>494</v>
      </c>
      <c r="J55" s="605" t="s">
        <v>494</v>
      </c>
      <c r="K55" s="606" t="s">
        <v>494</v>
      </c>
      <c r="L55" s="605" t="s">
        <v>494</v>
      </c>
      <c r="M55" s="605" t="s">
        <v>494</v>
      </c>
      <c r="N55" s="605" t="s">
        <v>494</v>
      </c>
      <c r="O55" s="607" t="s">
        <v>494</v>
      </c>
      <c r="P55" s="606" t="s">
        <v>494</v>
      </c>
      <c r="Q55" s="605" t="s">
        <v>494</v>
      </c>
      <c r="R55" s="605" t="s">
        <v>494</v>
      </c>
      <c r="S55" s="607" t="s">
        <v>494</v>
      </c>
      <c r="T55" s="606" t="s">
        <v>494</v>
      </c>
      <c r="U55" s="605" t="s">
        <v>494</v>
      </c>
      <c r="V55" s="605" t="s">
        <v>494</v>
      </c>
      <c r="W55" s="607" t="s">
        <v>494</v>
      </c>
      <c r="X55" s="25" t="s">
        <v>141</v>
      </c>
    </row>
    <row r="56" spans="1:24" ht="15">
      <c r="A56" s="55"/>
      <c r="B56" s="475">
        <f t="shared" si="0"/>
        <v>48</v>
      </c>
      <c r="C56" s="606" t="s">
        <v>494</v>
      </c>
      <c r="D56" s="605" t="s">
        <v>494</v>
      </c>
      <c r="E56" s="605" t="s">
        <v>494</v>
      </c>
      <c r="F56" s="607" t="s">
        <v>494</v>
      </c>
      <c r="G56" s="605" t="s">
        <v>494</v>
      </c>
      <c r="H56" s="605" t="s">
        <v>494</v>
      </c>
      <c r="I56" s="605" t="s">
        <v>494</v>
      </c>
      <c r="J56" s="605" t="s">
        <v>494</v>
      </c>
      <c r="K56" s="606" t="s">
        <v>494</v>
      </c>
      <c r="L56" s="605" t="s">
        <v>494</v>
      </c>
      <c r="M56" s="605" t="s">
        <v>494</v>
      </c>
      <c r="N56" s="605" t="s">
        <v>494</v>
      </c>
      <c r="O56" s="607" t="s">
        <v>494</v>
      </c>
      <c r="P56" s="606" t="s">
        <v>494</v>
      </c>
      <c r="Q56" s="605" t="s">
        <v>494</v>
      </c>
      <c r="R56" s="605" t="s">
        <v>494</v>
      </c>
      <c r="S56" s="607" t="s">
        <v>494</v>
      </c>
      <c r="T56" s="606" t="s">
        <v>494</v>
      </c>
      <c r="U56" s="605" t="s">
        <v>494</v>
      </c>
      <c r="V56" s="605" t="s">
        <v>494</v>
      </c>
      <c r="W56" s="607" t="s">
        <v>494</v>
      </c>
      <c r="X56" s="25" t="s">
        <v>141</v>
      </c>
    </row>
    <row r="57" spans="1:24" ht="15">
      <c r="A57" s="55"/>
      <c r="B57" s="475">
        <f t="shared" si="0"/>
        <v>49</v>
      </c>
      <c r="C57" s="606" t="s">
        <v>494</v>
      </c>
      <c r="D57" s="605" t="s">
        <v>494</v>
      </c>
      <c r="E57" s="605" t="s">
        <v>494</v>
      </c>
      <c r="F57" s="607" t="s">
        <v>494</v>
      </c>
      <c r="G57" s="605" t="s">
        <v>494</v>
      </c>
      <c r="H57" s="605" t="s">
        <v>494</v>
      </c>
      <c r="I57" s="605" t="s">
        <v>494</v>
      </c>
      <c r="J57" s="605" t="s">
        <v>494</v>
      </c>
      <c r="K57" s="606" t="s">
        <v>494</v>
      </c>
      <c r="L57" s="605" t="s">
        <v>494</v>
      </c>
      <c r="M57" s="605" t="s">
        <v>494</v>
      </c>
      <c r="N57" s="605" t="s">
        <v>494</v>
      </c>
      <c r="O57" s="607" t="s">
        <v>494</v>
      </c>
      <c r="P57" s="606" t="s">
        <v>494</v>
      </c>
      <c r="Q57" s="605" t="s">
        <v>494</v>
      </c>
      <c r="R57" s="605" t="s">
        <v>494</v>
      </c>
      <c r="S57" s="607" t="s">
        <v>494</v>
      </c>
      <c r="T57" s="606" t="s">
        <v>494</v>
      </c>
      <c r="U57" s="605" t="s">
        <v>494</v>
      </c>
      <c r="V57" s="605" t="s">
        <v>494</v>
      </c>
      <c r="W57" s="607" t="s">
        <v>494</v>
      </c>
      <c r="X57" s="25" t="s">
        <v>141</v>
      </c>
    </row>
    <row r="58" spans="1:24" ht="15">
      <c r="A58" s="55"/>
      <c r="B58" s="475">
        <f t="shared" si="0"/>
        <v>50</v>
      </c>
      <c r="C58" s="606" t="s">
        <v>494</v>
      </c>
      <c r="D58" s="605" t="s">
        <v>494</v>
      </c>
      <c r="E58" s="605" t="s">
        <v>494</v>
      </c>
      <c r="F58" s="607" t="s">
        <v>494</v>
      </c>
      <c r="G58" s="605" t="s">
        <v>494</v>
      </c>
      <c r="H58" s="605" t="s">
        <v>494</v>
      </c>
      <c r="I58" s="605" t="s">
        <v>494</v>
      </c>
      <c r="J58" s="605" t="s">
        <v>494</v>
      </c>
      <c r="K58" s="606" t="s">
        <v>494</v>
      </c>
      <c r="L58" s="605" t="s">
        <v>494</v>
      </c>
      <c r="M58" s="605" t="s">
        <v>494</v>
      </c>
      <c r="N58" s="605" t="s">
        <v>494</v>
      </c>
      <c r="O58" s="607" t="s">
        <v>494</v>
      </c>
      <c r="P58" s="606" t="s">
        <v>494</v>
      </c>
      <c r="Q58" s="605" t="s">
        <v>494</v>
      </c>
      <c r="R58" s="605" t="s">
        <v>494</v>
      </c>
      <c r="S58" s="607" t="s">
        <v>494</v>
      </c>
      <c r="T58" s="606" t="s">
        <v>494</v>
      </c>
      <c r="U58" s="605" t="s">
        <v>494</v>
      </c>
      <c r="V58" s="605" t="s">
        <v>494</v>
      </c>
      <c r="W58" s="607" t="s">
        <v>494</v>
      </c>
      <c r="X58" s="25" t="s">
        <v>141</v>
      </c>
    </row>
    <row r="59" spans="1:24" ht="15">
      <c r="A59" s="55"/>
      <c r="B59" s="475">
        <f t="shared" si="0"/>
        <v>51</v>
      </c>
      <c r="C59" s="606" t="s">
        <v>494</v>
      </c>
      <c r="D59" s="605" t="s">
        <v>494</v>
      </c>
      <c r="E59" s="605" t="s">
        <v>494</v>
      </c>
      <c r="F59" s="607" t="s">
        <v>494</v>
      </c>
      <c r="G59" s="605" t="s">
        <v>494</v>
      </c>
      <c r="H59" s="605" t="s">
        <v>494</v>
      </c>
      <c r="I59" s="605" t="s">
        <v>494</v>
      </c>
      <c r="J59" s="605" t="s">
        <v>494</v>
      </c>
      <c r="K59" s="606" t="s">
        <v>494</v>
      </c>
      <c r="L59" s="605" t="s">
        <v>494</v>
      </c>
      <c r="M59" s="605" t="s">
        <v>494</v>
      </c>
      <c r="N59" s="605" t="s">
        <v>494</v>
      </c>
      <c r="O59" s="607" t="s">
        <v>494</v>
      </c>
      <c r="P59" s="606" t="s">
        <v>494</v>
      </c>
      <c r="Q59" s="605" t="s">
        <v>494</v>
      </c>
      <c r="R59" s="605" t="s">
        <v>494</v>
      </c>
      <c r="S59" s="607" t="s">
        <v>494</v>
      </c>
      <c r="T59" s="606" t="s">
        <v>494</v>
      </c>
      <c r="U59" s="605" t="s">
        <v>494</v>
      </c>
      <c r="V59" s="605" t="s">
        <v>494</v>
      </c>
      <c r="W59" s="607" t="s">
        <v>494</v>
      </c>
      <c r="X59" s="25" t="s">
        <v>141</v>
      </c>
    </row>
    <row r="60" spans="1:24" ht="15">
      <c r="A60" s="55"/>
      <c r="B60" s="475">
        <f t="shared" si="0"/>
        <v>52</v>
      </c>
      <c r="C60" s="606" t="s">
        <v>494</v>
      </c>
      <c r="D60" s="605" t="s">
        <v>494</v>
      </c>
      <c r="E60" s="605" t="s">
        <v>494</v>
      </c>
      <c r="F60" s="607" t="s">
        <v>494</v>
      </c>
      <c r="G60" s="605" t="s">
        <v>494</v>
      </c>
      <c r="H60" s="605" t="s">
        <v>494</v>
      </c>
      <c r="I60" s="605" t="s">
        <v>494</v>
      </c>
      <c r="J60" s="605" t="s">
        <v>494</v>
      </c>
      <c r="K60" s="606" t="s">
        <v>494</v>
      </c>
      <c r="L60" s="605" t="s">
        <v>494</v>
      </c>
      <c r="M60" s="605" t="s">
        <v>494</v>
      </c>
      <c r="N60" s="605" t="s">
        <v>494</v>
      </c>
      <c r="O60" s="607" t="s">
        <v>494</v>
      </c>
      <c r="P60" s="606" t="s">
        <v>494</v>
      </c>
      <c r="Q60" s="605" t="s">
        <v>494</v>
      </c>
      <c r="R60" s="605" t="s">
        <v>494</v>
      </c>
      <c r="S60" s="607" t="s">
        <v>494</v>
      </c>
      <c r="T60" s="606" t="s">
        <v>494</v>
      </c>
      <c r="U60" s="605" t="s">
        <v>494</v>
      </c>
      <c r="V60" s="605" t="s">
        <v>494</v>
      </c>
      <c r="W60" s="607" t="s">
        <v>494</v>
      </c>
      <c r="X60" s="25" t="s">
        <v>141</v>
      </c>
    </row>
    <row r="61" spans="1:24" ht="15">
      <c r="A61" s="55"/>
      <c r="B61" s="475">
        <f t="shared" si="0"/>
        <v>53</v>
      </c>
      <c r="C61" s="606" t="s">
        <v>494</v>
      </c>
      <c r="D61" s="605" t="s">
        <v>494</v>
      </c>
      <c r="E61" s="605" t="s">
        <v>494</v>
      </c>
      <c r="F61" s="607" t="s">
        <v>494</v>
      </c>
      <c r="G61" s="605" t="s">
        <v>494</v>
      </c>
      <c r="H61" s="605" t="s">
        <v>494</v>
      </c>
      <c r="I61" s="605" t="s">
        <v>494</v>
      </c>
      <c r="J61" s="605" t="s">
        <v>494</v>
      </c>
      <c r="K61" s="606" t="s">
        <v>494</v>
      </c>
      <c r="L61" s="605" t="s">
        <v>494</v>
      </c>
      <c r="M61" s="605" t="s">
        <v>494</v>
      </c>
      <c r="N61" s="605" t="s">
        <v>494</v>
      </c>
      <c r="O61" s="607" t="s">
        <v>494</v>
      </c>
      <c r="P61" s="606" t="s">
        <v>494</v>
      </c>
      <c r="Q61" s="605" t="s">
        <v>494</v>
      </c>
      <c r="R61" s="605" t="s">
        <v>494</v>
      </c>
      <c r="S61" s="607" t="s">
        <v>494</v>
      </c>
      <c r="T61" s="606" t="s">
        <v>494</v>
      </c>
      <c r="U61" s="605" t="s">
        <v>494</v>
      </c>
      <c r="V61" s="605" t="s">
        <v>494</v>
      </c>
      <c r="W61" s="607" t="s">
        <v>494</v>
      </c>
      <c r="X61" s="25" t="s">
        <v>141</v>
      </c>
    </row>
    <row r="62" spans="1:24" ht="15">
      <c r="A62" s="55"/>
      <c r="B62" s="475">
        <f t="shared" si="0"/>
        <v>54</v>
      </c>
      <c r="C62" s="606" t="s">
        <v>494</v>
      </c>
      <c r="D62" s="605" t="s">
        <v>494</v>
      </c>
      <c r="E62" s="605" t="s">
        <v>494</v>
      </c>
      <c r="F62" s="607" t="s">
        <v>494</v>
      </c>
      <c r="G62" s="605" t="s">
        <v>494</v>
      </c>
      <c r="H62" s="605" t="s">
        <v>494</v>
      </c>
      <c r="I62" s="605" t="s">
        <v>494</v>
      </c>
      <c r="J62" s="605" t="s">
        <v>494</v>
      </c>
      <c r="K62" s="606" t="s">
        <v>494</v>
      </c>
      <c r="L62" s="605" t="s">
        <v>494</v>
      </c>
      <c r="M62" s="605" t="s">
        <v>494</v>
      </c>
      <c r="N62" s="605" t="s">
        <v>494</v>
      </c>
      <c r="O62" s="607" t="s">
        <v>494</v>
      </c>
      <c r="P62" s="606" t="s">
        <v>494</v>
      </c>
      <c r="Q62" s="605" t="s">
        <v>494</v>
      </c>
      <c r="R62" s="605" t="s">
        <v>494</v>
      </c>
      <c r="S62" s="607" t="s">
        <v>494</v>
      </c>
      <c r="T62" s="606" t="s">
        <v>494</v>
      </c>
      <c r="U62" s="605" t="s">
        <v>494</v>
      </c>
      <c r="V62" s="605" t="s">
        <v>494</v>
      </c>
      <c r="W62" s="607" t="s">
        <v>494</v>
      </c>
      <c r="X62" s="25" t="s">
        <v>141</v>
      </c>
    </row>
    <row r="63" spans="1:24" ht="15">
      <c r="A63" s="55"/>
      <c r="B63" s="475">
        <f t="shared" si="0"/>
        <v>55</v>
      </c>
      <c r="C63" s="606" t="s">
        <v>494</v>
      </c>
      <c r="D63" s="605" t="s">
        <v>494</v>
      </c>
      <c r="E63" s="605" t="s">
        <v>494</v>
      </c>
      <c r="F63" s="607" t="s">
        <v>494</v>
      </c>
      <c r="G63" s="605" t="s">
        <v>494</v>
      </c>
      <c r="H63" s="605" t="s">
        <v>494</v>
      </c>
      <c r="I63" s="605" t="s">
        <v>494</v>
      </c>
      <c r="J63" s="605" t="s">
        <v>494</v>
      </c>
      <c r="K63" s="606" t="s">
        <v>494</v>
      </c>
      <c r="L63" s="605" t="s">
        <v>494</v>
      </c>
      <c r="M63" s="605" t="s">
        <v>494</v>
      </c>
      <c r="N63" s="605" t="s">
        <v>494</v>
      </c>
      <c r="O63" s="607" t="s">
        <v>494</v>
      </c>
      <c r="P63" s="606" t="s">
        <v>494</v>
      </c>
      <c r="Q63" s="605" t="s">
        <v>494</v>
      </c>
      <c r="R63" s="605" t="s">
        <v>494</v>
      </c>
      <c r="S63" s="607" t="s">
        <v>494</v>
      </c>
      <c r="T63" s="606" t="s">
        <v>494</v>
      </c>
      <c r="U63" s="605" t="s">
        <v>494</v>
      </c>
      <c r="V63" s="605" t="s">
        <v>494</v>
      </c>
      <c r="W63" s="607" t="s">
        <v>494</v>
      </c>
      <c r="X63" s="25" t="s">
        <v>141</v>
      </c>
    </row>
    <row r="64" spans="1:24" ht="15">
      <c r="A64" s="55"/>
      <c r="B64" s="475">
        <f t="shared" si="0"/>
        <v>56</v>
      </c>
      <c r="C64" s="606" t="s">
        <v>494</v>
      </c>
      <c r="D64" s="605" t="s">
        <v>494</v>
      </c>
      <c r="E64" s="605" t="s">
        <v>494</v>
      </c>
      <c r="F64" s="607" t="s">
        <v>494</v>
      </c>
      <c r="G64" s="605" t="s">
        <v>494</v>
      </c>
      <c r="H64" s="605" t="s">
        <v>494</v>
      </c>
      <c r="I64" s="605" t="s">
        <v>494</v>
      </c>
      <c r="J64" s="605" t="s">
        <v>494</v>
      </c>
      <c r="K64" s="606" t="s">
        <v>494</v>
      </c>
      <c r="L64" s="605" t="s">
        <v>494</v>
      </c>
      <c r="M64" s="605" t="s">
        <v>494</v>
      </c>
      <c r="N64" s="605" t="s">
        <v>494</v>
      </c>
      <c r="O64" s="607" t="s">
        <v>494</v>
      </c>
      <c r="P64" s="606" t="s">
        <v>494</v>
      </c>
      <c r="Q64" s="605" t="s">
        <v>494</v>
      </c>
      <c r="R64" s="605" t="s">
        <v>494</v>
      </c>
      <c r="S64" s="607" t="s">
        <v>494</v>
      </c>
      <c r="T64" s="606" t="s">
        <v>494</v>
      </c>
      <c r="U64" s="605" t="s">
        <v>494</v>
      </c>
      <c r="V64" s="605" t="s">
        <v>494</v>
      </c>
      <c r="W64" s="607" t="s">
        <v>494</v>
      </c>
      <c r="X64" s="25" t="s">
        <v>141</v>
      </c>
    </row>
    <row r="65" spans="1:24" ht="15">
      <c r="A65" s="55"/>
      <c r="B65" s="475">
        <f t="shared" si="0"/>
        <v>57</v>
      </c>
      <c r="C65" s="606" t="s">
        <v>494</v>
      </c>
      <c r="D65" s="605" t="s">
        <v>494</v>
      </c>
      <c r="E65" s="605" t="s">
        <v>494</v>
      </c>
      <c r="F65" s="607" t="s">
        <v>494</v>
      </c>
      <c r="G65" s="605" t="s">
        <v>494</v>
      </c>
      <c r="H65" s="605" t="s">
        <v>494</v>
      </c>
      <c r="I65" s="605" t="s">
        <v>494</v>
      </c>
      <c r="J65" s="605" t="s">
        <v>494</v>
      </c>
      <c r="K65" s="606" t="s">
        <v>494</v>
      </c>
      <c r="L65" s="605" t="s">
        <v>494</v>
      </c>
      <c r="M65" s="605" t="s">
        <v>494</v>
      </c>
      <c r="N65" s="605" t="s">
        <v>494</v>
      </c>
      <c r="O65" s="607" t="s">
        <v>494</v>
      </c>
      <c r="P65" s="606" t="s">
        <v>494</v>
      </c>
      <c r="Q65" s="605" t="s">
        <v>494</v>
      </c>
      <c r="R65" s="605" t="s">
        <v>494</v>
      </c>
      <c r="S65" s="607" t="s">
        <v>494</v>
      </c>
      <c r="T65" s="606" t="s">
        <v>494</v>
      </c>
      <c r="U65" s="605" t="s">
        <v>494</v>
      </c>
      <c r="V65" s="605" t="s">
        <v>494</v>
      </c>
      <c r="W65" s="607" t="s">
        <v>494</v>
      </c>
      <c r="X65" s="25" t="s">
        <v>141</v>
      </c>
    </row>
    <row r="66" spans="1:24" ht="15">
      <c r="A66" s="55"/>
      <c r="B66" s="475">
        <f t="shared" si="0"/>
        <v>58</v>
      </c>
      <c r="C66" s="606" t="s">
        <v>494</v>
      </c>
      <c r="D66" s="605" t="s">
        <v>494</v>
      </c>
      <c r="E66" s="605" t="s">
        <v>494</v>
      </c>
      <c r="F66" s="607" t="s">
        <v>494</v>
      </c>
      <c r="G66" s="605" t="s">
        <v>494</v>
      </c>
      <c r="H66" s="605" t="s">
        <v>494</v>
      </c>
      <c r="I66" s="605" t="s">
        <v>494</v>
      </c>
      <c r="J66" s="605" t="s">
        <v>494</v>
      </c>
      <c r="K66" s="606" t="s">
        <v>494</v>
      </c>
      <c r="L66" s="605" t="s">
        <v>494</v>
      </c>
      <c r="M66" s="605" t="s">
        <v>494</v>
      </c>
      <c r="N66" s="605" t="s">
        <v>494</v>
      </c>
      <c r="O66" s="607" t="s">
        <v>494</v>
      </c>
      <c r="P66" s="606" t="s">
        <v>494</v>
      </c>
      <c r="Q66" s="605" t="s">
        <v>494</v>
      </c>
      <c r="R66" s="605" t="s">
        <v>494</v>
      </c>
      <c r="S66" s="607" t="s">
        <v>494</v>
      </c>
      <c r="T66" s="606" t="s">
        <v>494</v>
      </c>
      <c r="U66" s="605" t="s">
        <v>494</v>
      </c>
      <c r="V66" s="605" t="s">
        <v>494</v>
      </c>
      <c r="W66" s="607" t="s">
        <v>494</v>
      </c>
      <c r="X66" s="25" t="s">
        <v>141</v>
      </c>
    </row>
    <row r="67" spans="1:24" ht="15">
      <c r="A67" s="55"/>
      <c r="B67" s="475">
        <f t="shared" si="0"/>
        <v>59</v>
      </c>
      <c r="C67" s="606" t="s">
        <v>494</v>
      </c>
      <c r="D67" s="605" t="s">
        <v>494</v>
      </c>
      <c r="E67" s="605" t="s">
        <v>494</v>
      </c>
      <c r="F67" s="607" t="s">
        <v>494</v>
      </c>
      <c r="G67" s="605" t="s">
        <v>494</v>
      </c>
      <c r="H67" s="605" t="s">
        <v>494</v>
      </c>
      <c r="I67" s="605" t="s">
        <v>494</v>
      </c>
      <c r="J67" s="605" t="s">
        <v>494</v>
      </c>
      <c r="K67" s="606" t="s">
        <v>494</v>
      </c>
      <c r="L67" s="605" t="s">
        <v>494</v>
      </c>
      <c r="M67" s="605" t="s">
        <v>494</v>
      </c>
      <c r="N67" s="605" t="s">
        <v>494</v>
      </c>
      <c r="O67" s="607" t="s">
        <v>494</v>
      </c>
      <c r="P67" s="606" t="s">
        <v>494</v>
      </c>
      <c r="Q67" s="605" t="s">
        <v>494</v>
      </c>
      <c r="R67" s="605" t="s">
        <v>494</v>
      </c>
      <c r="S67" s="607" t="s">
        <v>494</v>
      </c>
      <c r="T67" s="606" t="s">
        <v>494</v>
      </c>
      <c r="U67" s="605" t="s">
        <v>494</v>
      </c>
      <c r="V67" s="605" t="s">
        <v>494</v>
      </c>
      <c r="W67" s="607" t="s">
        <v>494</v>
      </c>
      <c r="X67" s="25" t="s">
        <v>141</v>
      </c>
    </row>
    <row r="68" spans="1:24" ht="15">
      <c r="A68" s="55"/>
      <c r="B68" s="475">
        <f t="shared" si="0"/>
        <v>60</v>
      </c>
      <c r="C68" s="606" t="s">
        <v>494</v>
      </c>
      <c r="D68" s="605" t="s">
        <v>494</v>
      </c>
      <c r="E68" s="605" t="s">
        <v>494</v>
      </c>
      <c r="F68" s="607" t="s">
        <v>494</v>
      </c>
      <c r="G68" s="605" t="s">
        <v>494</v>
      </c>
      <c r="H68" s="605" t="s">
        <v>494</v>
      </c>
      <c r="I68" s="605" t="s">
        <v>494</v>
      </c>
      <c r="J68" s="605" t="s">
        <v>494</v>
      </c>
      <c r="K68" s="606" t="s">
        <v>494</v>
      </c>
      <c r="L68" s="605" t="s">
        <v>494</v>
      </c>
      <c r="M68" s="605" t="s">
        <v>494</v>
      </c>
      <c r="N68" s="605" t="s">
        <v>494</v>
      </c>
      <c r="O68" s="607" t="s">
        <v>494</v>
      </c>
      <c r="P68" s="606" t="s">
        <v>494</v>
      </c>
      <c r="Q68" s="605" t="s">
        <v>494</v>
      </c>
      <c r="R68" s="605" t="s">
        <v>494</v>
      </c>
      <c r="S68" s="607" t="s">
        <v>494</v>
      </c>
      <c r="T68" s="606" t="s">
        <v>494</v>
      </c>
      <c r="U68" s="605" t="s">
        <v>494</v>
      </c>
      <c r="V68" s="605" t="s">
        <v>494</v>
      </c>
      <c r="W68" s="607" t="s">
        <v>494</v>
      </c>
      <c r="X68" s="25" t="s">
        <v>141</v>
      </c>
    </row>
    <row r="69" spans="1:24" ht="15.75" thickBot="1">
      <c r="A69" s="55"/>
      <c r="B69" s="476" t="s">
        <v>470</v>
      </c>
      <c r="C69" s="608" t="s">
        <v>494</v>
      </c>
      <c r="D69" s="609" t="s">
        <v>494</v>
      </c>
      <c r="E69" s="609" t="s">
        <v>494</v>
      </c>
      <c r="F69" s="610" t="s">
        <v>494</v>
      </c>
      <c r="G69" s="605" t="s">
        <v>494</v>
      </c>
      <c r="H69" s="605" t="s">
        <v>494</v>
      </c>
      <c r="I69" s="605" t="s">
        <v>494</v>
      </c>
      <c r="J69" s="605" t="s">
        <v>494</v>
      </c>
      <c r="K69" s="608" t="s">
        <v>494</v>
      </c>
      <c r="L69" s="609" t="s">
        <v>494</v>
      </c>
      <c r="M69" s="609" t="s">
        <v>494</v>
      </c>
      <c r="N69" s="609" t="s">
        <v>494</v>
      </c>
      <c r="O69" s="610" t="s">
        <v>494</v>
      </c>
      <c r="P69" s="608" t="s">
        <v>494</v>
      </c>
      <c r="Q69" s="609" t="s">
        <v>494</v>
      </c>
      <c r="R69" s="609" t="s">
        <v>494</v>
      </c>
      <c r="S69" s="610" t="s">
        <v>494</v>
      </c>
      <c r="T69" s="608" t="s">
        <v>494</v>
      </c>
      <c r="U69" s="609" t="s">
        <v>494</v>
      </c>
      <c r="V69" s="609" t="s">
        <v>494</v>
      </c>
      <c r="W69" s="610" t="s">
        <v>494</v>
      </c>
      <c r="X69" s="25" t="s">
        <v>141</v>
      </c>
    </row>
    <row r="70" ht="15">
      <c r="X70" s="25" t="s">
        <v>141</v>
      </c>
    </row>
    <row r="71" spans="1:24" ht="15">
      <c r="A71" s="25" t="s">
        <v>141</v>
      </c>
      <c r="B71" s="25" t="s">
        <v>141</v>
      </c>
      <c r="C71" s="25" t="s">
        <v>141</v>
      </c>
      <c r="D71" s="25" t="s">
        <v>141</v>
      </c>
      <c r="E71" s="25" t="s">
        <v>141</v>
      </c>
      <c r="F71" s="25" t="s">
        <v>141</v>
      </c>
      <c r="G71" s="25" t="s">
        <v>141</v>
      </c>
      <c r="H71" s="25" t="s">
        <v>141</v>
      </c>
      <c r="I71" s="25" t="s">
        <v>141</v>
      </c>
      <c r="J71" s="25" t="s">
        <v>141</v>
      </c>
      <c r="K71" s="25" t="s">
        <v>141</v>
      </c>
      <c r="L71" s="25" t="s">
        <v>141</v>
      </c>
      <c r="M71" s="25" t="s">
        <v>141</v>
      </c>
      <c r="N71" s="25" t="s">
        <v>141</v>
      </c>
      <c r="O71" s="25" t="s">
        <v>141</v>
      </c>
      <c r="P71" s="25" t="s">
        <v>141</v>
      </c>
      <c r="Q71" s="25" t="s">
        <v>141</v>
      </c>
      <c r="R71" s="25" t="s">
        <v>141</v>
      </c>
      <c r="S71" s="25" t="s">
        <v>141</v>
      </c>
      <c r="T71" s="25" t="s">
        <v>141</v>
      </c>
      <c r="U71" s="25" t="s">
        <v>141</v>
      </c>
      <c r="V71" s="25" t="s">
        <v>141</v>
      </c>
      <c r="W71" s="25" t="s">
        <v>141</v>
      </c>
      <c r="X71" s="25" t="s">
        <v>141</v>
      </c>
    </row>
  </sheetData>
  <sheetProtection/>
  <mergeCells count="16">
    <mergeCell ref="B4:B6"/>
    <mergeCell ref="K4:O4"/>
    <mergeCell ref="T4:W4"/>
    <mergeCell ref="P4:S4"/>
    <mergeCell ref="K5:M5"/>
    <mergeCell ref="N5:O5"/>
    <mergeCell ref="T5:U5"/>
    <mergeCell ref="V5:W5"/>
    <mergeCell ref="P5:Q5"/>
    <mergeCell ref="R5:S5"/>
    <mergeCell ref="G5:H5"/>
    <mergeCell ref="I5:J5"/>
    <mergeCell ref="C4:F4"/>
    <mergeCell ref="C5:D5"/>
    <mergeCell ref="E5:F5"/>
    <mergeCell ref="G4:J4"/>
  </mergeCells>
  <printOptions/>
  <pageMargins left="0.31496062992125984" right="0" top="0.7480314960629921" bottom="0.35433070866141736" header="0.31496062992125984" footer="0.31496062992125984"/>
  <pageSetup cellComments="asDisplayed" fitToHeight="1" fitToWidth="1" horizontalDpi="600" verticalDpi="600" orientation="landscape" paperSize="8" scale="64" r:id="rId1"/>
  <headerFooter alignWithMargins="0">
    <oddHeader>&amp;C&amp;A</oddHeader>
    <oddFooter>&amp;L&amp;F&amp;CPage &amp;P&amp;R&amp;D</oddFooter>
  </headerFooter>
</worksheet>
</file>

<file path=xl/worksheets/sheet17.xml><?xml version="1.0" encoding="utf-8"?>
<worksheet xmlns="http://schemas.openxmlformats.org/spreadsheetml/2006/main" xmlns:r="http://schemas.openxmlformats.org/officeDocument/2006/relationships">
  <sheetPr>
    <tabColor theme="3" tint="-0.24997000396251678"/>
  </sheetPr>
  <dimension ref="A1:L53"/>
  <sheetViews>
    <sheetView zoomScalePageLayoutView="0" workbookViewId="0" topLeftCell="A1">
      <selection activeCell="H13" sqref="H13"/>
    </sheetView>
  </sheetViews>
  <sheetFormatPr defaultColWidth="9.140625" defaultRowHeight="15" outlineLevelCol="1"/>
  <cols>
    <col min="1" max="1" width="5.00390625" style="153" customWidth="1"/>
    <col min="2" max="2" width="72.140625" style="153" customWidth="1"/>
    <col min="3" max="3" width="18.7109375" style="153" customWidth="1"/>
    <col min="4" max="4" width="17.7109375" style="153" customWidth="1"/>
    <col min="5" max="5" width="16.7109375" style="153" customWidth="1"/>
    <col min="6" max="6" width="17.00390625" style="153" customWidth="1"/>
    <col min="7" max="7" width="17.28125" style="153" customWidth="1"/>
    <col min="8" max="8" width="17.57421875" style="153" customWidth="1"/>
    <col min="9" max="9" width="14.00390625" style="153" customWidth="1"/>
    <col min="10" max="10" width="15.28125" style="153" customWidth="1"/>
    <col min="11" max="11" width="2.00390625" style="153" bestFit="1" customWidth="1"/>
    <col min="12" max="12" width="50.7109375" style="153" hidden="1" customWidth="1" outlineLevel="1"/>
    <col min="13" max="13" width="12.28125" style="153" hidden="1" customWidth="1" outlineLevel="1"/>
    <col min="14" max="14" width="13.28125" style="153" customWidth="1" collapsed="1"/>
    <col min="15" max="20" width="9.140625" style="153" customWidth="1"/>
    <col min="21" max="21" width="22.00390625" style="153" customWidth="1"/>
    <col min="22" max="22" width="12.57421875" style="153" customWidth="1"/>
    <col min="23"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t="s">
        <v>1907</v>
      </c>
      <c r="E2" s="92"/>
      <c r="F2" s="130"/>
      <c r="G2" s="130"/>
      <c r="H2" s="130"/>
      <c r="I2" s="130"/>
      <c r="J2" s="93" t="str">
        <f>Version</f>
        <v>EIOPA-14-216-ST14_Templates-(20140709)</v>
      </c>
      <c r="K2" s="25" t="s">
        <v>141</v>
      </c>
    </row>
    <row r="3" spans="11:12" ht="15">
      <c r="K3" s="25" t="s">
        <v>141</v>
      </c>
      <c r="L3" s="160" t="s">
        <v>893</v>
      </c>
    </row>
    <row r="4" spans="2:12" ht="15">
      <c r="B4" s="567" t="s">
        <v>903</v>
      </c>
      <c r="C4" s="613" t="s">
        <v>494</v>
      </c>
      <c r="K4" s="25" t="s">
        <v>141</v>
      </c>
      <c r="L4" s="160" t="s">
        <v>905</v>
      </c>
    </row>
    <row r="5" ht="15" customHeight="1">
      <c r="K5" s="25" t="s">
        <v>141</v>
      </c>
    </row>
    <row r="6" spans="1:11" ht="19.5" thickBot="1">
      <c r="A6" s="161" t="s">
        <v>886</v>
      </c>
      <c r="B6" s="157" t="s">
        <v>1908</v>
      </c>
      <c r="C6" s="339"/>
      <c r="K6" s="25" t="s">
        <v>141</v>
      </c>
    </row>
    <row r="7" spans="2:11" ht="30.75" thickBot="1">
      <c r="B7" s="154"/>
      <c r="C7" s="568" t="s">
        <v>902</v>
      </c>
      <c r="D7" s="569" t="s">
        <v>957</v>
      </c>
      <c r="E7" s="154"/>
      <c r="F7" s="418" t="s">
        <v>1022</v>
      </c>
      <c r="G7" s="419"/>
      <c r="H7" s="420"/>
      <c r="K7" s="25" t="s">
        <v>141</v>
      </c>
    </row>
    <row r="8" spans="2:11" ht="15">
      <c r="B8" s="570" t="s">
        <v>963</v>
      </c>
      <c r="C8" s="196">
        <f>SUM('BS'!C73)</f>
        <v>0</v>
      </c>
      <c r="D8" s="200">
        <f>SUM(D9:D10,D22:D24)</f>
        <v>0</v>
      </c>
      <c r="E8" s="154"/>
      <c r="F8" s="421"/>
      <c r="G8" s="422" t="s">
        <v>983</v>
      </c>
      <c r="H8" s="422" t="s">
        <v>984</v>
      </c>
      <c r="K8" s="25" t="s">
        <v>141</v>
      </c>
    </row>
    <row r="9" spans="2:11" ht="15">
      <c r="B9" s="571" t="s">
        <v>964</v>
      </c>
      <c r="C9" s="159">
        <f>SUM(C8)-SUM(C10,C22,C23,C24)</f>
        <v>0</v>
      </c>
      <c r="D9" s="197">
        <f>C9</f>
        <v>0</v>
      </c>
      <c r="E9" s="154"/>
      <c r="F9" s="414" t="s">
        <v>920</v>
      </c>
      <c r="G9" s="208">
        <f>SUM(C35)-SUM(C40)</f>
        <v>0</v>
      </c>
      <c r="H9" s="209" t="str">
        <f>IF(SUM($C$40),1+SUM(G9)/SUM($C$40),"-")</f>
        <v>-</v>
      </c>
      <c r="K9" s="25" t="s">
        <v>141</v>
      </c>
    </row>
    <row r="10" spans="2:11" ht="15">
      <c r="B10" s="572" t="s">
        <v>953</v>
      </c>
      <c r="C10" s="162">
        <f>SUM(C11,C14,C15,C20,C21)</f>
        <v>0</v>
      </c>
      <c r="D10" s="202">
        <f>SUM(D11,D14,D15,D20,D21)</f>
        <v>0</v>
      </c>
      <c r="E10" s="154"/>
      <c r="F10" s="416" t="s">
        <v>978</v>
      </c>
      <c r="G10" s="145">
        <f>SUM(C8)-SUM(C23,C24)-SUM(D8)+SUM(D23,D24)</f>
        <v>0</v>
      </c>
      <c r="H10" s="210" t="str">
        <f>IF(SUM($C$40),SUM(G10)/SUM($C$40),"-")</f>
        <v>-</v>
      </c>
      <c r="K10" s="25" t="s">
        <v>141</v>
      </c>
    </row>
    <row r="11" spans="2:11" ht="15">
      <c r="B11" s="573" t="s">
        <v>954</v>
      </c>
      <c r="C11" s="163">
        <f>SUM('BS+'!E137)</f>
        <v>0</v>
      </c>
      <c r="D11" s="201">
        <f>SUM(D12:D13)</f>
        <v>0</v>
      </c>
      <c r="E11" s="154"/>
      <c r="F11" s="416" t="s">
        <v>979</v>
      </c>
      <c r="G11" s="145">
        <f>SUM(D26:D31)-SUM(C26:C31)+SUM(C23)-SUM(D23)-IF(AND(C41&lt;&gt;"-",OR(D41&lt;&gt;"-",E41&lt;&gt;"-")),IF(D41&lt;&gt;"-",D41,E41)-SUM(C41),0)+SUM(D51)-SUM(C51)</f>
        <v>0</v>
      </c>
      <c r="H11" s="210" t="str">
        <f>IF(SUM($C$40),SUM(G11)/SUM($C$40),"-")</f>
        <v>-</v>
      </c>
      <c r="K11" s="25" t="s">
        <v>141</v>
      </c>
    </row>
    <row r="12" spans="2:11" ht="15">
      <c r="B12" s="574" t="s">
        <v>955</v>
      </c>
      <c r="C12" s="163" t="str">
        <f>'BS+'!E135</f>
        <v>-</v>
      </c>
      <c r="D12" s="355" t="s">
        <v>494</v>
      </c>
      <c r="E12" s="154"/>
      <c r="F12" s="416" t="s">
        <v>980</v>
      </c>
      <c r="G12" s="145">
        <f>SUM(D51)-SUM(C51)-SUM(C24,D25)+SUM(C25,D24)</f>
        <v>0</v>
      </c>
      <c r="H12" s="210" t="str">
        <f>IF(SUM($C$40),SUM(G12)/SUM($C$40),"-")</f>
        <v>-</v>
      </c>
      <c r="K12" s="25" t="s">
        <v>141</v>
      </c>
    </row>
    <row r="13" spans="2:11" ht="15">
      <c r="B13" s="574" t="s">
        <v>956</v>
      </c>
      <c r="C13" s="163" t="str">
        <f>'BS+'!E136</f>
        <v>-</v>
      </c>
      <c r="D13" s="355" t="s">
        <v>494</v>
      </c>
      <c r="E13" s="154"/>
      <c r="F13" s="416" t="s">
        <v>981</v>
      </c>
      <c r="G13" s="145">
        <f>IF(AND(C40&lt;&gt;"-",OR(D40&lt;&gt;"-",E40&lt;&gt;"-")),IF(D40&lt;&gt;"-",D40,E40)-SUM(C40),0)+IF(AND(C41&lt;&gt;"-",OR(D41&lt;&gt;"-",E41&lt;&gt;"-")),IF(D41&lt;&gt;"-",D41,E41)-SUM(C41),0)</f>
        <v>0</v>
      </c>
      <c r="H13" s="210" t="str">
        <f>IF(SUM($C$40),SUM(H9,-H10,-H11,H12,-H14),"-")</f>
        <v>-</v>
      </c>
      <c r="K13" s="25" t="s">
        <v>141</v>
      </c>
    </row>
    <row r="14" spans="2:11" ht="15">
      <c r="B14" s="573" t="s">
        <v>12</v>
      </c>
      <c r="C14" s="163">
        <f>'BS'!C31</f>
        <v>0</v>
      </c>
      <c r="D14" s="355" t="s">
        <v>494</v>
      </c>
      <c r="E14" s="154"/>
      <c r="F14" s="417" t="s">
        <v>982</v>
      </c>
      <c r="G14" s="147">
        <f>G9-G10-G11+G12-G13</f>
        <v>0</v>
      </c>
      <c r="H14" s="211" t="str">
        <f>IF(SUM($C$40),1+SUM(G14)/SUM($C$40,G13),"-")</f>
        <v>-</v>
      </c>
      <c r="K14" s="25" t="s">
        <v>141</v>
      </c>
    </row>
    <row r="15" spans="2:11" ht="15">
      <c r="B15" s="573" t="s">
        <v>15</v>
      </c>
      <c r="C15" s="144">
        <f>'BS'!C34</f>
        <v>0</v>
      </c>
      <c r="D15" s="230">
        <f>SUM(D16:D19)</f>
        <v>0</v>
      </c>
      <c r="E15" s="154"/>
      <c r="K15" s="25" t="s">
        <v>141</v>
      </c>
    </row>
    <row r="16" spans="2:11" ht="15">
      <c r="B16" s="574" t="s">
        <v>16</v>
      </c>
      <c r="C16" s="163" t="str">
        <f>'BS'!C35</f>
        <v>-</v>
      </c>
      <c r="D16" s="355" t="s">
        <v>494</v>
      </c>
      <c r="E16" s="154"/>
      <c r="F16" s="154"/>
      <c r="G16" s="154"/>
      <c r="H16" s="154"/>
      <c r="K16" s="25" t="s">
        <v>141</v>
      </c>
    </row>
    <row r="17" spans="2:11" ht="15">
      <c r="B17" s="574" t="s">
        <v>17</v>
      </c>
      <c r="C17" s="163" t="str">
        <f>'BS'!C36</f>
        <v>-</v>
      </c>
      <c r="D17" s="355" t="s">
        <v>494</v>
      </c>
      <c r="E17" s="154"/>
      <c r="F17" s="154"/>
      <c r="G17" s="154"/>
      <c r="H17" s="154"/>
      <c r="K17" s="25" t="s">
        <v>141</v>
      </c>
    </row>
    <row r="18" spans="2:11" ht="15">
      <c r="B18" s="574" t="s">
        <v>18</v>
      </c>
      <c r="C18" s="163" t="str">
        <f>'BS'!C37</f>
        <v>-</v>
      </c>
      <c r="D18" s="355" t="s">
        <v>494</v>
      </c>
      <c r="E18" s="154"/>
      <c r="F18" s="154"/>
      <c r="G18" s="154"/>
      <c r="H18" s="154"/>
      <c r="K18" s="25" t="s">
        <v>141</v>
      </c>
    </row>
    <row r="19" spans="2:11" ht="15">
      <c r="B19" s="574" t="s">
        <v>19</v>
      </c>
      <c r="C19" s="163" t="str">
        <f>'BS'!C38</f>
        <v>-</v>
      </c>
      <c r="D19" s="355" t="s">
        <v>494</v>
      </c>
      <c r="E19" s="154"/>
      <c r="F19" s="154"/>
      <c r="G19" s="154"/>
      <c r="H19" s="154"/>
      <c r="K19" s="25" t="s">
        <v>141</v>
      </c>
    </row>
    <row r="20" spans="2:11" ht="15">
      <c r="B20" s="573" t="s">
        <v>2126</v>
      </c>
      <c r="C20" s="163">
        <f>'BS'!C39</f>
        <v>0</v>
      </c>
      <c r="D20" s="355" t="s">
        <v>494</v>
      </c>
      <c r="E20" s="154"/>
      <c r="F20" s="154"/>
      <c r="G20" s="154"/>
      <c r="H20" s="154"/>
      <c r="K20" s="25" t="s">
        <v>141</v>
      </c>
    </row>
    <row r="21" spans="2:11" ht="15">
      <c r="B21" s="575" t="s">
        <v>30</v>
      </c>
      <c r="C21" s="164" t="str">
        <f>'BS'!C49</f>
        <v>-</v>
      </c>
      <c r="D21" s="282" t="s">
        <v>494</v>
      </c>
      <c r="E21" s="154"/>
      <c r="F21" s="154"/>
      <c r="G21" s="154"/>
      <c r="H21" s="154"/>
      <c r="K21" s="25" t="s">
        <v>141</v>
      </c>
    </row>
    <row r="22" spans="2:11" ht="15">
      <c r="B22" s="576" t="s">
        <v>33</v>
      </c>
      <c r="C22" s="162" t="str">
        <f>'BS'!C52</f>
        <v>-</v>
      </c>
      <c r="D22" s="356" t="s">
        <v>494</v>
      </c>
      <c r="E22" s="154"/>
      <c r="F22" s="154"/>
      <c r="G22" s="154"/>
      <c r="H22" s="154"/>
      <c r="K22" s="25" t="s">
        <v>141</v>
      </c>
    </row>
    <row r="23" spans="2:11" ht="15">
      <c r="B23" s="576" t="s">
        <v>961</v>
      </c>
      <c r="C23" s="163">
        <f>'BS'!C57</f>
        <v>0</v>
      </c>
      <c r="D23" s="355" t="s">
        <v>494</v>
      </c>
      <c r="E23" s="154"/>
      <c r="F23" s="154"/>
      <c r="G23" s="154"/>
      <c r="H23" s="154"/>
      <c r="K23" s="25" t="s">
        <v>141</v>
      </c>
    </row>
    <row r="24" spans="2:11" ht="15.75" thickBot="1">
      <c r="B24" s="577" t="s">
        <v>6</v>
      </c>
      <c r="C24" s="198" t="str">
        <f>'BS'!C25</f>
        <v>-</v>
      </c>
      <c r="D24" s="357" t="s">
        <v>494</v>
      </c>
      <c r="E24" s="154"/>
      <c r="F24" s="154"/>
      <c r="G24" s="154"/>
      <c r="H24" s="154"/>
      <c r="K24" s="25" t="s">
        <v>141</v>
      </c>
    </row>
    <row r="25" spans="2:11" ht="15">
      <c r="B25" s="578" t="s">
        <v>962</v>
      </c>
      <c r="C25" s="199" t="str">
        <f>'BS'!C103</f>
        <v>-</v>
      </c>
      <c r="D25" s="358" t="s">
        <v>494</v>
      </c>
      <c r="E25" s="154"/>
      <c r="F25" s="154"/>
      <c r="G25" s="154"/>
      <c r="H25" s="154"/>
      <c r="K25" s="25" t="s">
        <v>141</v>
      </c>
    </row>
    <row r="26" spans="2:11" ht="15">
      <c r="B26" s="572" t="s">
        <v>57</v>
      </c>
      <c r="C26" s="162">
        <f>'BS'!C77</f>
        <v>0</v>
      </c>
      <c r="D26" s="356" t="s">
        <v>494</v>
      </c>
      <c r="E26" s="154"/>
      <c r="F26" s="154"/>
      <c r="G26" s="154"/>
      <c r="H26" s="154"/>
      <c r="K26" s="25" t="s">
        <v>141</v>
      </c>
    </row>
    <row r="27" spans="2:11" ht="15">
      <c r="B27" s="576" t="s">
        <v>958</v>
      </c>
      <c r="C27" s="163">
        <f>'BS'!C81+'BS'!C86</f>
        <v>0</v>
      </c>
      <c r="D27" s="355" t="s">
        <v>494</v>
      </c>
      <c r="E27" s="154"/>
      <c r="F27" s="154"/>
      <c r="G27" s="154"/>
      <c r="H27" s="154"/>
      <c r="K27" s="25" t="s">
        <v>141</v>
      </c>
    </row>
    <row r="28" spans="2:11" ht="15">
      <c r="B28" s="576" t="s">
        <v>959</v>
      </c>
      <c r="C28" s="163" t="str">
        <f>'BS+'!$E$19</f>
        <v>-</v>
      </c>
      <c r="D28" s="355" t="s">
        <v>494</v>
      </c>
      <c r="E28" s="154"/>
      <c r="F28" s="154"/>
      <c r="G28" s="154"/>
      <c r="H28" s="154"/>
      <c r="K28" s="25" t="s">
        <v>141</v>
      </c>
    </row>
    <row r="29" spans="2:11" ht="15">
      <c r="B29" s="576" t="s">
        <v>960</v>
      </c>
      <c r="C29" s="163">
        <f>'BS+'!$F$19</f>
        <v>0</v>
      </c>
      <c r="D29" s="355" t="s">
        <v>494</v>
      </c>
      <c r="E29" s="154"/>
      <c r="F29" s="154"/>
      <c r="G29" s="154"/>
      <c r="H29" s="154"/>
      <c r="K29" s="25" t="s">
        <v>141</v>
      </c>
    </row>
    <row r="30" spans="2:11" ht="15">
      <c r="B30" s="579" t="s">
        <v>65</v>
      </c>
      <c r="C30" s="164">
        <f>'BS'!C94</f>
        <v>0</v>
      </c>
      <c r="D30" s="282" t="s">
        <v>494</v>
      </c>
      <c r="E30" s="154"/>
      <c r="F30" s="154"/>
      <c r="G30" s="154"/>
      <c r="H30" s="154"/>
      <c r="K30" s="25" t="s">
        <v>141</v>
      </c>
    </row>
    <row r="31" spans="2:11" s="339" customFormat="1" ht="15">
      <c r="B31" s="579" t="s">
        <v>30</v>
      </c>
      <c r="C31" s="164" t="str">
        <f>'BS'!C104</f>
        <v>-</v>
      </c>
      <c r="D31" s="282" t="s">
        <v>494</v>
      </c>
      <c r="K31" s="25" t="s">
        <v>141</v>
      </c>
    </row>
    <row r="32" spans="2:11" ht="15">
      <c r="B32" s="580" t="s">
        <v>965</v>
      </c>
      <c r="C32" s="159">
        <f>SUM(C33)-SUM(C25:C30)-SUM(C31)</f>
        <v>0</v>
      </c>
      <c r="D32" s="197">
        <f>C32</f>
        <v>0</v>
      </c>
      <c r="E32" s="154"/>
      <c r="F32" s="154"/>
      <c r="G32" s="154"/>
      <c r="H32" s="154"/>
      <c r="K32" s="25" t="s">
        <v>141</v>
      </c>
    </row>
    <row r="33" spans="2:11" ht="15.75" thickBot="1">
      <c r="B33" s="581" t="s">
        <v>81</v>
      </c>
      <c r="C33" s="198">
        <f>'BS'!C114</f>
        <v>0</v>
      </c>
      <c r="D33" s="206">
        <f>SUM(D25:D32)</f>
        <v>0</v>
      </c>
      <c r="E33" s="154"/>
      <c r="F33" s="154"/>
      <c r="G33" s="154"/>
      <c r="H33" s="154"/>
      <c r="K33" s="25" t="s">
        <v>141</v>
      </c>
    </row>
    <row r="34" spans="2:11" ht="15">
      <c r="B34" s="582" t="s">
        <v>82</v>
      </c>
      <c r="C34" s="159">
        <f>SUM(C8)-SUM(C33)</f>
        <v>0</v>
      </c>
      <c r="D34" s="150">
        <f>SUM(D8)-SUM(D33)</f>
        <v>0</v>
      </c>
      <c r="E34" s="154"/>
      <c r="F34" s="154"/>
      <c r="G34" s="154"/>
      <c r="H34" s="154"/>
      <c r="K34" s="25" t="s">
        <v>141</v>
      </c>
    </row>
    <row r="35" spans="2:11" ht="15">
      <c r="B35" s="582" t="s">
        <v>966</v>
      </c>
      <c r="C35" s="159">
        <f>SUM('BS'!$C$175)</f>
        <v>0</v>
      </c>
      <c r="D35" s="150">
        <f>SUM(C35,D34)-SUM(C34)</f>
        <v>0</v>
      </c>
      <c r="E35" s="154"/>
      <c r="F35" s="154"/>
      <c r="G35" s="154"/>
      <c r="H35" s="154"/>
      <c r="K35" s="25" t="s">
        <v>141</v>
      </c>
    </row>
    <row r="36" spans="2:11" ht="15">
      <c r="B36" s="582" t="s">
        <v>967</v>
      </c>
      <c r="C36" s="159">
        <f>SUM('BS'!$C$176)</f>
        <v>0</v>
      </c>
      <c r="D36" s="150">
        <f>SUM(C36)</f>
        <v>0</v>
      </c>
      <c r="E36" s="154"/>
      <c r="F36" s="154"/>
      <c r="G36" s="154"/>
      <c r="H36" s="154"/>
      <c r="K36" s="25" t="s">
        <v>141</v>
      </c>
    </row>
    <row r="37" spans="2:11" ht="15">
      <c r="B37" s="154"/>
      <c r="C37" s="154"/>
      <c r="D37" s="154"/>
      <c r="E37" s="154"/>
      <c r="F37" s="154"/>
      <c r="G37" s="154"/>
      <c r="H37" s="154"/>
      <c r="K37" s="25" t="s">
        <v>141</v>
      </c>
    </row>
    <row r="38" spans="4:11" s="339" customFormat="1" ht="15">
      <c r="D38" s="706" t="s">
        <v>1897</v>
      </c>
      <c r="E38" s="707"/>
      <c r="K38" s="25" t="s">
        <v>141</v>
      </c>
    </row>
    <row r="39" spans="2:11" s="339" customFormat="1" ht="45">
      <c r="B39" s="708" t="s">
        <v>1121</v>
      </c>
      <c r="C39" s="568" t="s">
        <v>902</v>
      </c>
      <c r="D39" s="485" t="s">
        <v>1122</v>
      </c>
      <c r="E39" s="485" t="s">
        <v>1123</v>
      </c>
      <c r="K39" s="25" t="s">
        <v>141</v>
      </c>
    </row>
    <row r="40" spans="2:11" s="339" customFormat="1" ht="15">
      <c r="B40" s="583" t="s">
        <v>139</v>
      </c>
      <c r="C40" s="150">
        <f>SUM('BS'!$C$228)</f>
        <v>0</v>
      </c>
      <c r="D40" s="272" t="s">
        <v>494</v>
      </c>
      <c r="E40" s="272" t="s">
        <v>494</v>
      </c>
      <c r="K40" s="25" t="s">
        <v>141</v>
      </c>
    </row>
    <row r="41" spans="2:11" s="339" customFormat="1" ht="15">
      <c r="B41" s="584" t="s">
        <v>2040</v>
      </c>
      <c r="C41" s="150">
        <f>SUM('BS'!$C$80,'BS'!$C$84,'BS'!$C$89,'BS'!$C$93,'BS'!$C$97)</f>
        <v>0</v>
      </c>
      <c r="D41" s="272" t="s">
        <v>494</v>
      </c>
      <c r="E41" s="272" t="s">
        <v>494</v>
      </c>
      <c r="K41" s="25"/>
    </row>
    <row r="42" spans="2:11" ht="15">
      <c r="B42" s="154"/>
      <c r="C42" s="154"/>
      <c r="D42" s="154"/>
      <c r="E42" s="154"/>
      <c r="F42" s="154"/>
      <c r="G42" s="154"/>
      <c r="H42" s="154"/>
      <c r="K42" s="25" t="s">
        <v>141</v>
      </c>
    </row>
    <row r="43" spans="2:11" ht="15">
      <c r="B43" s="423" t="s">
        <v>1080</v>
      </c>
      <c r="C43" s="424"/>
      <c r="D43" s="425"/>
      <c r="E43" s="154"/>
      <c r="F43" s="154"/>
      <c r="G43" s="154"/>
      <c r="H43" s="154"/>
      <c r="K43" s="25" t="s">
        <v>141</v>
      </c>
    </row>
    <row r="44" spans="2:11" ht="30">
      <c r="B44" s="583" t="s">
        <v>1079</v>
      </c>
      <c r="C44" s="268"/>
      <c r="D44" s="272" t="s">
        <v>494</v>
      </c>
      <c r="E44" s="154"/>
      <c r="F44" s="154"/>
      <c r="G44" s="154"/>
      <c r="H44" s="154"/>
      <c r="K44" s="25" t="s">
        <v>141</v>
      </c>
    </row>
    <row r="45" spans="2:11" ht="15">
      <c r="B45" s="154"/>
      <c r="C45" s="154"/>
      <c r="D45" s="154"/>
      <c r="E45" s="154"/>
      <c r="F45" s="154"/>
      <c r="G45" s="154"/>
      <c r="H45" s="154"/>
      <c r="K45" s="25" t="s">
        <v>141</v>
      </c>
    </row>
    <row r="46" spans="2:11" ht="15">
      <c r="B46" s="518" t="s">
        <v>163</v>
      </c>
      <c r="C46" s="159">
        <f>SUM('BS'!$C$234)</f>
        <v>0</v>
      </c>
      <c r="D46" s="272" t="s">
        <v>494</v>
      </c>
      <c r="E46" s="154"/>
      <c r="F46" s="154"/>
      <c r="G46" s="154"/>
      <c r="H46" s="154"/>
      <c r="K46" s="25" t="s">
        <v>141</v>
      </c>
    </row>
    <row r="47" spans="2:11" ht="15">
      <c r="B47" s="519" t="s">
        <v>164</v>
      </c>
      <c r="C47" s="159">
        <f>SUM('BS'!$C$235)</f>
        <v>0</v>
      </c>
      <c r="D47" s="272" t="s">
        <v>494</v>
      </c>
      <c r="E47" s="154"/>
      <c r="F47" s="154"/>
      <c r="G47" s="154"/>
      <c r="H47" s="154"/>
      <c r="K47" s="25" t="s">
        <v>141</v>
      </c>
    </row>
    <row r="48" ht="15">
      <c r="K48" s="25" t="s">
        <v>141</v>
      </c>
    </row>
    <row r="49" spans="3:11" s="154" customFormat="1" ht="15">
      <c r="C49" s="189" t="s">
        <v>931</v>
      </c>
      <c r="D49" s="189"/>
      <c r="E49" s="189" t="s">
        <v>947</v>
      </c>
      <c r="F49" s="189"/>
      <c r="G49" s="189"/>
      <c r="H49" s="189" t="s">
        <v>948</v>
      </c>
      <c r="I49" s="189"/>
      <c r="J49" s="189"/>
      <c r="K49" s="25" t="s">
        <v>141</v>
      </c>
    </row>
    <row r="50" spans="2:11" s="154" customFormat="1" ht="48">
      <c r="B50" s="428" t="s">
        <v>2125</v>
      </c>
      <c r="C50" s="585" t="s">
        <v>922</v>
      </c>
      <c r="D50" s="585" t="s">
        <v>923</v>
      </c>
      <c r="E50" s="190" t="s">
        <v>920</v>
      </c>
      <c r="F50" s="585" t="s">
        <v>922</v>
      </c>
      <c r="G50" s="585" t="s">
        <v>923</v>
      </c>
      <c r="H50" s="190" t="s">
        <v>920</v>
      </c>
      <c r="I50" s="585" t="s">
        <v>922</v>
      </c>
      <c r="J50" s="585" t="s">
        <v>923</v>
      </c>
      <c r="K50" s="25" t="s">
        <v>141</v>
      </c>
    </row>
    <row r="51" spans="2:11" s="154" customFormat="1" ht="30">
      <c r="B51" s="427" t="s">
        <v>946</v>
      </c>
      <c r="C51" s="272" t="s">
        <v>494</v>
      </c>
      <c r="D51" s="272" t="s">
        <v>494</v>
      </c>
      <c r="E51" s="272" t="s">
        <v>494</v>
      </c>
      <c r="F51" s="272" t="s">
        <v>494</v>
      </c>
      <c r="G51" s="272" t="s">
        <v>494</v>
      </c>
      <c r="H51" s="272" t="s">
        <v>494</v>
      </c>
      <c r="I51" s="272" t="s">
        <v>494</v>
      </c>
      <c r="J51" s="272" t="s">
        <v>494</v>
      </c>
      <c r="K51" s="25" t="s">
        <v>141</v>
      </c>
    </row>
    <row r="52" s="154" customFormat="1" ht="15">
      <c r="K52" s="25" t="s">
        <v>141</v>
      </c>
    </row>
    <row r="53" spans="1:11" ht="15">
      <c r="A53" s="25" t="s">
        <v>141</v>
      </c>
      <c r="B53" s="25" t="s">
        <v>141</v>
      </c>
      <c r="C53" s="25" t="s">
        <v>141</v>
      </c>
      <c r="D53" s="25" t="s">
        <v>141</v>
      </c>
      <c r="E53" s="25" t="s">
        <v>141</v>
      </c>
      <c r="F53" s="25" t="s">
        <v>141</v>
      </c>
      <c r="G53" s="25" t="s">
        <v>141</v>
      </c>
      <c r="H53" s="25" t="s">
        <v>141</v>
      </c>
      <c r="I53" s="25" t="s">
        <v>141</v>
      </c>
      <c r="J53" s="25" t="s">
        <v>141</v>
      </c>
      <c r="K53" s="25" t="s">
        <v>141</v>
      </c>
    </row>
  </sheetData>
  <sheetProtection/>
  <dataValidations count="1">
    <dataValidation type="list" allowBlank="1" showInputMessage="1" showErrorMessage="1" sqref="C4">
      <formula1>T.Filling</formula1>
    </dataValidation>
  </dataValidations>
  <printOptions/>
  <pageMargins left="0.7" right="0.7" top="0.75" bottom="0.75" header="0.3" footer="0.3"/>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sheetPr>
    <tabColor theme="3" tint="-0.24997000396251678"/>
  </sheetPr>
  <dimension ref="A1:K71"/>
  <sheetViews>
    <sheetView zoomScalePageLayoutView="0" workbookViewId="0" topLeftCell="A1">
      <selection activeCell="A1" sqref="A1"/>
    </sheetView>
  </sheetViews>
  <sheetFormatPr defaultColWidth="9.140625" defaultRowHeight="15"/>
  <cols>
    <col min="1" max="1" width="4.00390625" style="153" customWidth="1"/>
    <col min="2" max="2" width="26.28125" style="153" customWidth="1"/>
    <col min="3" max="3" width="11.421875" style="153" customWidth="1"/>
    <col min="4" max="4" width="11.140625" style="153" customWidth="1"/>
    <col min="5" max="5" width="11.7109375" style="153" customWidth="1"/>
    <col min="6" max="7" width="11.28125" style="153" customWidth="1"/>
    <col min="8" max="8" width="12.8515625" style="153" customWidth="1"/>
    <col min="9" max="9" width="11.8515625" style="153" customWidth="1"/>
    <col min="10" max="10" width="10.57421875" style="153" customWidth="1"/>
    <col min="11" max="11" width="2.00390625" style="153" bestFit="1" customWidth="1"/>
    <col min="12"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c r="E2" s="92" t="s">
        <v>1905</v>
      </c>
      <c r="F2" s="130"/>
      <c r="G2" s="130"/>
      <c r="H2" s="130"/>
      <c r="I2" s="130"/>
      <c r="J2" s="93" t="str">
        <f>Version</f>
        <v>EIOPA-14-216-ST14_Templates-(20140709)</v>
      </c>
      <c r="K2" s="25" t="s">
        <v>141</v>
      </c>
    </row>
    <row r="3" ht="15">
      <c r="K3" s="25" t="s">
        <v>141</v>
      </c>
    </row>
    <row r="4" spans="2:11" ht="15">
      <c r="B4" s="462" t="s">
        <v>493</v>
      </c>
      <c r="C4" s="272" t="s">
        <v>494</v>
      </c>
      <c r="D4" s="154"/>
      <c r="E4" s="154"/>
      <c r="F4" s="154"/>
      <c r="G4" s="154"/>
      <c r="H4" s="154"/>
      <c r="I4" s="154"/>
      <c r="J4" s="154"/>
      <c r="K4" s="25" t="s">
        <v>141</v>
      </c>
    </row>
    <row r="5" spans="2:11" ht="15.75" thickBot="1">
      <c r="B5" s="154"/>
      <c r="C5" s="154"/>
      <c r="D5" s="154"/>
      <c r="E5" s="154"/>
      <c r="F5" s="154"/>
      <c r="G5" s="154"/>
      <c r="H5" s="154"/>
      <c r="I5" s="154"/>
      <c r="J5" s="154"/>
      <c r="K5" s="25" t="s">
        <v>141</v>
      </c>
    </row>
    <row r="6" spans="2:11" ht="40.5" customHeight="1">
      <c r="B6" s="463"/>
      <c r="C6" s="464" t="s">
        <v>85</v>
      </c>
      <c r="D6" s="464" t="s">
        <v>496</v>
      </c>
      <c r="E6" s="464" t="s">
        <v>495</v>
      </c>
      <c r="F6" s="464" t="s">
        <v>18</v>
      </c>
      <c r="G6" s="464" t="s">
        <v>497</v>
      </c>
      <c r="H6" s="464" t="s">
        <v>498</v>
      </c>
      <c r="I6" s="464" t="s">
        <v>499</v>
      </c>
      <c r="J6" s="465" t="s">
        <v>500</v>
      </c>
      <c r="K6" s="25" t="s">
        <v>141</v>
      </c>
    </row>
    <row r="7" spans="2:11" ht="15">
      <c r="B7" s="466" t="s">
        <v>501</v>
      </c>
      <c r="C7" s="272" t="str">
        <f>IF(COUNTIF(D7:J7,"&lt;&gt;-")&gt;0,SUM(D7:J7),"-")</f>
        <v>-</v>
      </c>
      <c r="D7" s="272" t="s">
        <v>494</v>
      </c>
      <c r="E7" s="272" t="s">
        <v>494</v>
      </c>
      <c r="F7" s="272" t="s">
        <v>494</v>
      </c>
      <c r="G7" s="272" t="s">
        <v>494</v>
      </c>
      <c r="H7" s="272" t="s">
        <v>494</v>
      </c>
      <c r="I7" s="272" t="s">
        <v>494</v>
      </c>
      <c r="J7" s="278" t="s">
        <v>494</v>
      </c>
      <c r="K7" s="25" t="s">
        <v>141</v>
      </c>
    </row>
    <row r="8" spans="2:11" ht="15">
      <c r="B8" s="467" t="s">
        <v>1124</v>
      </c>
      <c r="C8" s="82"/>
      <c r="D8" s="82"/>
      <c r="E8" s="82"/>
      <c r="F8" s="82"/>
      <c r="G8" s="82"/>
      <c r="H8" s="82"/>
      <c r="I8" s="82"/>
      <c r="J8" s="166"/>
      <c r="K8" s="25" t="s">
        <v>141</v>
      </c>
    </row>
    <row r="9" spans="2:11" ht="15">
      <c r="B9" s="468">
        <v>1</v>
      </c>
      <c r="C9" s="605" t="str">
        <f>IF(COUNTIF(D9:J9,"&lt;&gt;-")&gt;0,SUM(D9:J9),"-")</f>
        <v>-</v>
      </c>
      <c r="D9" s="605" t="s">
        <v>494</v>
      </c>
      <c r="E9" s="605" t="s">
        <v>494</v>
      </c>
      <c r="F9" s="605" t="s">
        <v>494</v>
      </c>
      <c r="G9" s="605" t="s">
        <v>494</v>
      </c>
      <c r="H9" s="605" t="s">
        <v>494</v>
      </c>
      <c r="I9" s="605" t="s">
        <v>494</v>
      </c>
      <c r="J9" s="607" t="s">
        <v>494</v>
      </c>
      <c r="K9" s="25" t="s">
        <v>141</v>
      </c>
    </row>
    <row r="10" spans="2:11" ht="15">
      <c r="B10" s="468">
        <v>2</v>
      </c>
      <c r="C10" s="605" t="str">
        <f aca="true" t="shared" si="0" ref="C10:C69">IF(COUNTIF(D10:J10,"&lt;&gt;-")&gt;0,SUM(D10:J10),"-")</f>
        <v>-</v>
      </c>
      <c r="D10" s="605" t="s">
        <v>494</v>
      </c>
      <c r="E10" s="605" t="s">
        <v>494</v>
      </c>
      <c r="F10" s="605" t="s">
        <v>494</v>
      </c>
      <c r="G10" s="605" t="s">
        <v>494</v>
      </c>
      <c r="H10" s="605" t="s">
        <v>494</v>
      </c>
      <c r="I10" s="605" t="s">
        <v>494</v>
      </c>
      <c r="J10" s="607" t="s">
        <v>494</v>
      </c>
      <c r="K10" s="25" t="s">
        <v>141</v>
      </c>
    </row>
    <row r="11" spans="2:11" ht="15">
      <c r="B11" s="468">
        <v>3</v>
      </c>
      <c r="C11" s="605" t="str">
        <f t="shared" si="0"/>
        <v>-</v>
      </c>
      <c r="D11" s="605" t="s">
        <v>494</v>
      </c>
      <c r="E11" s="605" t="s">
        <v>494</v>
      </c>
      <c r="F11" s="605" t="s">
        <v>494</v>
      </c>
      <c r="G11" s="605" t="s">
        <v>494</v>
      </c>
      <c r="H11" s="605" t="s">
        <v>494</v>
      </c>
      <c r="I11" s="605" t="s">
        <v>494</v>
      </c>
      <c r="J11" s="607" t="s">
        <v>494</v>
      </c>
      <c r="K11" s="25" t="s">
        <v>141</v>
      </c>
    </row>
    <row r="12" spans="2:11" ht="15">
      <c r="B12" s="468">
        <v>4</v>
      </c>
      <c r="C12" s="605" t="str">
        <f t="shared" si="0"/>
        <v>-</v>
      </c>
      <c r="D12" s="605" t="s">
        <v>494</v>
      </c>
      <c r="E12" s="605" t="s">
        <v>494</v>
      </c>
      <c r="F12" s="605" t="s">
        <v>494</v>
      </c>
      <c r="G12" s="605" t="s">
        <v>494</v>
      </c>
      <c r="H12" s="605" t="s">
        <v>494</v>
      </c>
      <c r="I12" s="605" t="s">
        <v>494</v>
      </c>
      <c r="J12" s="607" t="s">
        <v>494</v>
      </c>
      <c r="K12" s="25" t="s">
        <v>141</v>
      </c>
    </row>
    <row r="13" spans="2:11" ht="15">
      <c r="B13" s="468">
        <v>5</v>
      </c>
      <c r="C13" s="605" t="str">
        <f t="shared" si="0"/>
        <v>-</v>
      </c>
      <c r="D13" s="605" t="s">
        <v>494</v>
      </c>
      <c r="E13" s="605" t="s">
        <v>494</v>
      </c>
      <c r="F13" s="605" t="s">
        <v>494</v>
      </c>
      <c r="G13" s="605" t="s">
        <v>494</v>
      </c>
      <c r="H13" s="605" t="s">
        <v>494</v>
      </c>
      <c r="I13" s="605" t="s">
        <v>494</v>
      </c>
      <c r="J13" s="607" t="s">
        <v>494</v>
      </c>
      <c r="K13" s="25" t="s">
        <v>141</v>
      </c>
    </row>
    <row r="14" spans="2:11" ht="15">
      <c r="B14" s="468">
        <v>6</v>
      </c>
      <c r="C14" s="605" t="str">
        <f t="shared" si="0"/>
        <v>-</v>
      </c>
      <c r="D14" s="605" t="s">
        <v>494</v>
      </c>
      <c r="E14" s="605" t="s">
        <v>494</v>
      </c>
      <c r="F14" s="605" t="s">
        <v>494</v>
      </c>
      <c r="G14" s="605" t="s">
        <v>494</v>
      </c>
      <c r="H14" s="605" t="s">
        <v>494</v>
      </c>
      <c r="I14" s="605" t="s">
        <v>494</v>
      </c>
      <c r="J14" s="607" t="s">
        <v>494</v>
      </c>
      <c r="K14" s="25" t="s">
        <v>141</v>
      </c>
    </row>
    <row r="15" spans="2:11" ht="15">
      <c r="B15" s="468">
        <v>7</v>
      </c>
      <c r="C15" s="605" t="str">
        <f t="shared" si="0"/>
        <v>-</v>
      </c>
      <c r="D15" s="605" t="s">
        <v>494</v>
      </c>
      <c r="E15" s="605" t="s">
        <v>494</v>
      </c>
      <c r="F15" s="605" t="s">
        <v>494</v>
      </c>
      <c r="G15" s="605" t="s">
        <v>494</v>
      </c>
      <c r="H15" s="605" t="s">
        <v>494</v>
      </c>
      <c r="I15" s="605" t="s">
        <v>494</v>
      </c>
      <c r="J15" s="607" t="s">
        <v>494</v>
      </c>
      <c r="K15" s="25" t="s">
        <v>141</v>
      </c>
    </row>
    <row r="16" spans="2:11" ht="15">
      <c r="B16" s="468">
        <v>8</v>
      </c>
      <c r="C16" s="605" t="str">
        <f t="shared" si="0"/>
        <v>-</v>
      </c>
      <c r="D16" s="605" t="s">
        <v>494</v>
      </c>
      <c r="E16" s="605" t="s">
        <v>494</v>
      </c>
      <c r="F16" s="605" t="s">
        <v>494</v>
      </c>
      <c r="G16" s="605" t="s">
        <v>494</v>
      </c>
      <c r="H16" s="605" t="s">
        <v>494</v>
      </c>
      <c r="I16" s="605" t="s">
        <v>494</v>
      </c>
      <c r="J16" s="607" t="s">
        <v>494</v>
      </c>
      <c r="K16" s="25" t="s">
        <v>141</v>
      </c>
    </row>
    <row r="17" spans="2:11" ht="15">
      <c r="B17" s="468">
        <v>9</v>
      </c>
      <c r="C17" s="605" t="str">
        <f t="shared" si="0"/>
        <v>-</v>
      </c>
      <c r="D17" s="605" t="s">
        <v>494</v>
      </c>
      <c r="E17" s="605" t="s">
        <v>494</v>
      </c>
      <c r="F17" s="605" t="s">
        <v>494</v>
      </c>
      <c r="G17" s="605" t="s">
        <v>494</v>
      </c>
      <c r="H17" s="605" t="s">
        <v>494</v>
      </c>
      <c r="I17" s="605" t="s">
        <v>494</v>
      </c>
      <c r="J17" s="607" t="s">
        <v>494</v>
      </c>
      <c r="K17" s="25" t="s">
        <v>141</v>
      </c>
    </row>
    <row r="18" spans="2:11" ht="15">
      <c r="B18" s="468">
        <v>10</v>
      </c>
      <c r="C18" s="605" t="str">
        <f t="shared" si="0"/>
        <v>-</v>
      </c>
      <c r="D18" s="605" t="s">
        <v>494</v>
      </c>
      <c r="E18" s="605" t="s">
        <v>494</v>
      </c>
      <c r="F18" s="605" t="s">
        <v>494</v>
      </c>
      <c r="G18" s="605" t="s">
        <v>494</v>
      </c>
      <c r="H18" s="605" t="s">
        <v>494</v>
      </c>
      <c r="I18" s="605" t="s">
        <v>494</v>
      </c>
      <c r="J18" s="607" t="s">
        <v>494</v>
      </c>
      <c r="K18" s="25" t="s">
        <v>141</v>
      </c>
    </row>
    <row r="19" spans="2:11" ht="15">
      <c r="B19" s="468">
        <v>11</v>
      </c>
      <c r="C19" s="605" t="str">
        <f t="shared" si="0"/>
        <v>-</v>
      </c>
      <c r="D19" s="605" t="s">
        <v>494</v>
      </c>
      <c r="E19" s="605" t="s">
        <v>494</v>
      </c>
      <c r="F19" s="605" t="s">
        <v>494</v>
      </c>
      <c r="G19" s="605" t="s">
        <v>494</v>
      </c>
      <c r="H19" s="605" t="s">
        <v>494</v>
      </c>
      <c r="I19" s="605" t="s">
        <v>494</v>
      </c>
      <c r="J19" s="607" t="s">
        <v>494</v>
      </c>
      <c r="K19" s="25" t="s">
        <v>141</v>
      </c>
    </row>
    <row r="20" spans="2:11" ht="15">
      <c r="B20" s="468">
        <v>12</v>
      </c>
      <c r="C20" s="605" t="str">
        <f t="shared" si="0"/>
        <v>-</v>
      </c>
      <c r="D20" s="605" t="s">
        <v>494</v>
      </c>
      <c r="E20" s="605" t="s">
        <v>494</v>
      </c>
      <c r="F20" s="605" t="s">
        <v>494</v>
      </c>
      <c r="G20" s="605" t="s">
        <v>494</v>
      </c>
      <c r="H20" s="605" t="s">
        <v>494</v>
      </c>
      <c r="I20" s="605" t="s">
        <v>494</v>
      </c>
      <c r="J20" s="607" t="s">
        <v>494</v>
      </c>
      <c r="K20" s="25" t="s">
        <v>141</v>
      </c>
    </row>
    <row r="21" spans="2:11" ht="15">
      <c r="B21" s="468">
        <v>13</v>
      </c>
      <c r="C21" s="605" t="str">
        <f t="shared" si="0"/>
        <v>-</v>
      </c>
      <c r="D21" s="605" t="s">
        <v>494</v>
      </c>
      <c r="E21" s="605" t="s">
        <v>494</v>
      </c>
      <c r="F21" s="605" t="s">
        <v>494</v>
      </c>
      <c r="G21" s="605" t="s">
        <v>494</v>
      </c>
      <c r="H21" s="605" t="s">
        <v>494</v>
      </c>
      <c r="I21" s="605" t="s">
        <v>494</v>
      </c>
      <c r="J21" s="607" t="s">
        <v>494</v>
      </c>
      <c r="K21" s="25" t="s">
        <v>141</v>
      </c>
    </row>
    <row r="22" spans="2:11" ht="15">
      <c r="B22" s="468">
        <v>14</v>
      </c>
      <c r="C22" s="605" t="str">
        <f t="shared" si="0"/>
        <v>-</v>
      </c>
      <c r="D22" s="605" t="s">
        <v>494</v>
      </c>
      <c r="E22" s="605" t="s">
        <v>494</v>
      </c>
      <c r="F22" s="605" t="s">
        <v>494</v>
      </c>
      <c r="G22" s="605" t="s">
        <v>494</v>
      </c>
      <c r="H22" s="605" t="s">
        <v>494</v>
      </c>
      <c r="I22" s="605" t="s">
        <v>494</v>
      </c>
      <c r="J22" s="607" t="s">
        <v>494</v>
      </c>
      <c r="K22" s="25" t="s">
        <v>141</v>
      </c>
    </row>
    <row r="23" spans="2:11" ht="15">
      <c r="B23" s="468">
        <v>15</v>
      </c>
      <c r="C23" s="605" t="str">
        <f t="shared" si="0"/>
        <v>-</v>
      </c>
      <c r="D23" s="605" t="s">
        <v>494</v>
      </c>
      <c r="E23" s="605" t="s">
        <v>494</v>
      </c>
      <c r="F23" s="605" t="s">
        <v>494</v>
      </c>
      <c r="G23" s="605" t="s">
        <v>494</v>
      </c>
      <c r="H23" s="605" t="s">
        <v>494</v>
      </c>
      <c r="I23" s="605" t="s">
        <v>494</v>
      </c>
      <c r="J23" s="607" t="s">
        <v>494</v>
      </c>
      <c r="K23" s="25" t="s">
        <v>141</v>
      </c>
    </row>
    <row r="24" spans="2:11" ht="15">
      <c r="B24" s="468">
        <v>16</v>
      </c>
      <c r="C24" s="605" t="str">
        <f t="shared" si="0"/>
        <v>-</v>
      </c>
      <c r="D24" s="605" t="s">
        <v>494</v>
      </c>
      <c r="E24" s="605" t="s">
        <v>494</v>
      </c>
      <c r="F24" s="605" t="s">
        <v>494</v>
      </c>
      <c r="G24" s="605" t="s">
        <v>494</v>
      </c>
      <c r="H24" s="605" t="s">
        <v>494</v>
      </c>
      <c r="I24" s="605" t="s">
        <v>494</v>
      </c>
      <c r="J24" s="607" t="s">
        <v>494</v>
      </c>
      <c r="K24" s="25" t="s">
        <v>141</v>
      </c>
    </row>
    <row r="25" spans="2:11" ht="15">
      <c r="B25" s="468">
        <v>17</v>
      </c>
      <c r="C25" s="605" t="str">
        <f t="shared" si="0"/>
        <v>-</v>
      </c>
      <c r="D25" s="605" t="s">
        <v>494</v>
      </c>
      <c r="E25" s="605" t="s">
        <v>494</v>
      </c>
      <c r="F25" s="605" t="s">
        <v>494</v>
      </c>
      <c r="G25" s="605" t="s">
        <v>494</v>
      </c>
      <c r="H25" s="605" t="s">
        <v>494</v>
      </c>
      <c r="I25" s="605" t="s">
        <v>494</v>
      </c>
      <c r="J25" s="607" t="s">
        <v>494</v>
      </c>
      <c r="K25" s="25" t="s">
        <v>141</v>
      </c>
    </row>
    <row r="26" spans="2:11" ht="15">
      <c r="B26" s="468">
        <v>18</v>
      </c>
      <c r="C26" s="605" t="str">
        <f t="shared" si="0"/>
        <v>-</v>
      </c>
      <c r="D26" s="605" t="s">
        <v>494</v>
      </c>
      <c r="E26" s="605" t="s">
        <v>494</v>
      </c>
      <c r="F26" s="605" t="s">
        <v>494</v>
      </c>
      <c r="G26" s="605" t="s">
        <v>494</v>
      </c>
      <c r="H26" s="605" t="s">
        <v>494</v>
      </c>
      <c r="I26" s="605" t="s">
        <v>494</v>
      </c>
      <c r="J26" s="607" t="s">
        <v>494</v>
      </c>
      <c r="K26" s="25" t="s">
        <v>141</v>
      </c>
    </row>
    <row r="27" spans="2:11" ht="15">
      <c r="B27" s="468">
        <v>19</v>
      </c>
      <c r="C27" s="605" t="str">
        <f t="shared" si="0"/>
        <v>-</v>
      </c>
      <c r="D27" s="605" t="s">
        <v>494</v>
      </c>
      <c r="E27" s="605" t="s">
        <v>494</v>
      </c>
      <c r="F27" s="605" t="s">
        <v>494</v>
      </c>
      <c r="G27" s="605" t="s">
        <v>494</v>
      </c>
      <c r="H27" s="605" t="s">
        <v>494</v>
      </c>
      <c r="I27" s="605" t="s">
        <v>494</v>
      </c>
      <c r="J27" s="607" t="s">
        <v>494</v>
      </c>
      <c r="K27" s="25" t="s">
        <v>141</v>
      </c>
    </row>
    <row r="28" spans="2:11" ht="15">
      <c r="B28" s="468">
        <v>20</v>
      </c>
      <c r="C28" s="605" t="str">
        <f t="shared" si="0"/>
        <v>-</v>
      </c>
      <c r="D28" s="605" t="s">
        <v>494</v>
      </c>
      <c r="E28" s="605" t="s">
        <v>494</v>
      </c>
      <c r="F28" s="605" t="s">
        <v>494</v>
      </c>
      <c r="G28" s="605" t="s">
        <v>494</v>
      </c>
      <c r="H28" s="605" t="s">
        <v>494</v>
      </c>
      <c r="I28" s="605" t="s">
        <v>494</v>
      </c>
      <c r="J28" s="607" t="s">
        <v>494</v>
      </c>
      <c r="K28" s="25" t="s">
        <v>141</v>
      </c>
    </row>
    <row r="29" spans="2:11" ht="15">
      <c r="B29" s="468">
        <v>21</v>
      </c>
      <c r="C29" s="605" t="str">
        <f t="shared" si="0"/>
        <v>-</v>
      </c>
      <c r="D29" s="605" t="s">
        <v>494</v>
      </c>
      <c r="E29" s="605" t="s">
        <v>494</v>
      </c>
      <c r="F29" s="605" t="s">
        <v>494</v>
      </c>
      <c r="G29" s="605" t="s">
        <v>494</v>
      </c>
      <c r="H29" s="605" t="s">
        <v>494</v>
      </c>
      <c r="I29" s="605" t="s">
        <v>494</v>
      </c>
      <c r="J29" s="607" t="s">
        <v>494</v>
      </c>
      <c r="K29" s="25" t="s">
        <v>141</v>
      </c>
    </row>
    <row r="30" spans="2:11" ht="15">
      <c r="B30" s="468">
        <v>22</v>
      </c>
      <c r="C30" s="605" t="str">
        <f t="shared" si="0"/>
        <v>-</v>
      </c>
      <c r="D30" s="605" t="s">
        <v>494</v>
      </c>
      <c r="E30" s="605" t="s">
        <v>494</v>
      </c>
      <c r="F30" s="605" t="s">
        <v>494</v>
      </c>
      <c r="G30" s="605" t="s">
        <v>494</v>
      </c>
      <c r="H30" s="605" t="s">
        <v>494</v>
      </c>
      <c r="I30" s="605" t="s">
        <v>494</v>
      </c>
      <c r="J30" s="607" t="s">
        <v>494</v>
      </c>
      <c r="K30" s="25" t="s">
        <v>141</v>
      </c>
    </row>
    <row r="31" spans="2:11" ht="15">
      <c r="B31" s="468">
        <v>23</v>
      </c>
      <c r="C31" s="605" t="str">
        <f t="shared" si="0"/>
        <v>-</v>
      </c>
      <c r="D31" s="605" t="s">
        <v>494</v>
      </c>
      <c r="E31" s="605" t="s">
        <v>494</v>
      </c>
      <c r="F31" s="605" t="s">
        <v>494</v>
      </c>
      <c r="G31" s="605" t="s">
        <v>494</v>
      </c>
      <c r="H31" s="605" t="s">
        <v>494</v>
      </c>
      <c r="I31" s="605" t="s">
        <v>494</v>
      </c>
      <c r="J31" s="607" t="s">
        <v>494</v>
      </c>
      <c r="K31" s="25" t="s">
        <v>141</v>
      </c>
    </row>
    <row r="32" spans="2:11" ht="15">
      <c r="B32" s="468">
        <v>24</v>
      </c>
      <c r="C32" s="605" t="str">
        <f t="shared" si="0"/>
        <v>-</v>
      </c>
      <c r="D32" s="605" t="s">
        <v>494</v>
      </c>
      <c r="E32" s="605" t="s">
        <v>494</v>
      </c>
      <c r="F32" s="605" t="s">
        <v>494</v>
      </c>
      <c r="G32" s="605" t="s">
        <v>494</v>
      </c>
      <c r="H32" s="605" t="s">
        <v>494</v>
      </c>
      <c r="I32" s="605" t="s">
        <v>494</v>
      </c>
      <c r="J32" s="607" t="s">
        <v>494</v>
      </c>
      <c r="K32" s="25" t="s">
        <v>141</v>
      </c>
    </row>
    <row r="33" spans="2:11" ht="15">
      <c r="B33" s="468">
        <v>25</v>
      </c>
      <c r="C33" s="605" t="str">
        <f t="shared" si="0"/>
        <v>-</v>
      </c>
      <c r="D33" s="605" t="s">
        <v>494</v>
      </c>
      <c r="E33" s="605" t="s">
        <v>494</v>
      </c>
      <c r="F33" s="605" t="s">
        <v>494</v>
      </c>
      <c r="G33" s="605" t="s">
        <v>494</v>
      </c>
      <c r="H33" s="605" t="s">
        <v>494</v>
      </c>
      <c r="I33" s="605" t="s">
        <v>494</v>
      </c>
      <c r="J33" s="607" t="s">
        <v>494</v>
      </c>
      <c r="K33" s="25" t="s">
        <v>141</v>
      </c>
    </row>
    <row r="34" spans="2:11" ht="15">
      <c r="B34" s="468">
        <v>26</v>
      </c>
      <c r="C34" s="605" t="str">
        <f t="shared" si="0"/>
        <v>-</v>
      </c>
      <c r="D34" s="605" t="s">
        <v>494</v>
      </c>
      <c r="E34" s="605" t="s">
        <v>494</v>
      </c>
      <c r="F34" s="605" t="s">
        <v>494</v>
      </c>
      <c r="G34" s="605" t="s">
        <v>494</v>
      </c>
      <c r="H34" s="605" t="s">
        <v>494</v>
      </c>
      <c r="I34" s="605" t="s">
        <v>494</v>
      </c>
      <c r="J34" s="607" t="s">
        <v>494</v>
      </c>
      <c r="K34" s="25" t="s">
        <v>141</v>
      </c>
    </row>
    <row r="35" spans="2:11" ht="15">
      <c r="B35" s="468">
        <v>27</v>
      </c>
      <c r="C35" s="605" t="str">
        <f t="shared" si="0"/>
        <v>-</v>
      </c>
      <c r="D35" s="605" t="s">
        <v>494</v>
      </c>
      <c r="E35" s="605" t="s">
        <v>494</v>
      </c>
      <c r="F35" s="605" t="s">
        <v>494</v>
      </c>
      <c r="G35" s="605" t="s">
        <v>494</v>
      </c>
      <c r="H35" s="605" t="s">
        <v>494</v>
      </c>
      <c r="I35" s="605" t="s">
        <v>494</v>
      </c>
      <c r="J35" s="607" t="s">
        <v>494</v>
      </c>
      <c r="K35" s="25" t="s">
        <v>141</v>
      </c>
    </row>
    <row r="36" spans="2:11" ht="15">
      <c r="B36" s="468">
        <v>28</v>
      </c>
      <c r="C36" s="605" t="str">
        <f t="shared" si="0"/>
        <v>-</v>
      </c>
      <c r="D36" s="605" t="s">
        <v>494</v>
      </c>
      <c r="E36" s="605" t="s">
        <v>494</v>
      </c>
      <c r="F36" s="605" t="s">
        <v>494</v>
      </c>
      <c r="G36" s="605" t="s">
        <v>494</v>
      </c>
      <c r="H36" s="605" t="s">
        <v>494</v>
      </c>
      <c r="I36" s="605" t="s">
        <v>494</v>
      </c>
      <c r="J36" s="607" t="s">
        <v>494</v>
      </c>
      <c r="K36" s="25" t="s">
        <v>141</v>
      </c>
    </row>
    <row r="37" spans="2:11" ht="15">
      <c r="B37" s="468">
        <v>29</v>
      </c>
      <c r="C37" s="605" t="str">
        <f t="shared" si="0"/>
        <v>-</v>
      </c>
      <c r="D37" s="605" t="s">
        <v>494</v>
      </c>
      <c r="E37" s="605" t="s">
        <v>494</v>
      </c>
      <c r="F37" s="605" t="s">
        <v>494</v>
      </c>
      <c r="G37" s="605" t="s">
        <v>494</v>
      </c>
      <c r="H37" s="605" t="s">
        <v>494</v>
      </c>
      <c r="I37" s="605" t="s">
        <v>494</v>
      </c>
      <c r="J37" s="607" t="s">
        <v>494</v>
      </c>
      <c r="K37" s="25" t="s">
        <v>141</v>
      </c>
    </row>
    <row r="38" spans="2:11" ht="15">
      <c r="B38" s="468">
        <v>30</v>
      </c>
      <c r="C38" s="605" t="str">
        <f t="shared" si="0"/>
        <v>-</v>
      </c>
      <c r="D38" s="605" t="s">
        <v>494</v>
      </c>
      <c r="E38" s="605" t="s">
        <v>494</v>
      </c>
      <c r="F38" s="605" t="s">
        <v>494</v>
      </c>
      <c r="G38" s="605" t="s">
        <v>494</v>
      </c>
      <c r="H38" s="605" t="s">
        <v>494</v>
      </c>
      <c r="I38" s="605" t="s">
        <v>494</v>
      </c>
      <c r="J38" s="607" t="s">
        <v>494</v>
      </c>
      <c r="K38" s="25" t="s">
        <v>141</v>
      </c>
    </row>
    <row r="39" spans="2:11" ht="15">
      <c r="B39" s="468">
        <f>B38+1</f>
        <v>31</v>
      </c>
      <c r="C39" s="605" t="str">
        <f t="shared" si="0"/>
        <v>-</v>
      </c>
      <c r="D39" s="605" t="s">
        <v>494</v>
      </c>
      <c r="E39" s="605" t="s">
        <v>494</v>
      </c>
      <c r="F39" s="605" t="s">
        <v>494</v>
      </c>
      <c r="G39" s="605" t="s">
        <v>494</v>
      </c>
      <c r="H39" s="605" t="s">
        <v>494</v>
      </c>
      <c r="I39" s="605" t="s">
        <v>494</v>
      </c>
      <c r="J39" s="607" t="s">
        <v>494</v>
      </c>
      <c r="K39" s="25" t="s">
        <v>141</v>
      </c>
    </row>
    <row r="40" spans="2:11" ht="15">
      <c r="B40" s="468">
        <f aca="true" t="shared" si="1" ref="B40:B68">B39+1</f>
        <v>32</v>
      </c>
      <c r="C40" s="605" t="str">
        <f t="shared" si="0"/>
        <v>-</v>
      </c>
      <c r="D40" s="605" t="s">
        <v>494</v>
      </c>
      <c r="E40" s="605" t="s">
        <v>494</v>
      </c>
      <c r="F40" s="605" t="s">
        <v>494</v>
      </c>
      <c r="G40" s="605" t="s">
        <v>494</v>
      </c>
      <c r="H40" s="605" t="s">
        <v>494</v>
      </c>
      <c r="I40" s="605" t="s">
        <v>494</v>
      </c>
      <c r="J40" s="607" t="s">
        <v>494</v>
      </c>
      <c r="K40" s="25" t="s">
        <v>141</v>
      </c>
    </row>
    <row r="41" spans="2:11" ht="15">
      <c r="B41" s="468">
        <f t="shared" si="1"/>
        <v>33</v>
      </c>
      <c r="C41" s="605" t="str">
        <f t="shared" si="0"/>
        <v>-</v>
      </c>
      <c r="D41" s="605" t="s">
        <v>494</v>
      </c>
      <c r="E41" s="605" t="s">
        <v>494</v>
      </c>
      <c r="F41" s="605" t="s">
        <v>494</v>
      </c>
      <c r="G41" s="605" t="s">
        <v>494</v>
      </c>
      <c r="H41" s="605" t="s">
        <v>494</v>
      </c>
      <c r="I41" s="605" t="s">
        <v>494</v>
      </c>
      <c r="J41" s="607" t="s">
        <v>494</v>
      </c>
      <c r="K41" s="25" t="s">
        <v>141</v>
      </c>
    </row>
    <row r="42" spans="2:11" ht="15">
      <c r="B42" s="468">
        <f t="shared" si="1"/>
        <v>34</v>
      </c>
      <c r="C42" s="605" t="str">
        <f t="shared" si="0"/>
        <v>-</v>
      </c>
      <c r="D42" s="605" t="s">
        <v>494</v>
      </c>
      <c r="E42" s="605" t="s">
        <v>494</v>
      </c>
      <c r="F42" s="605" t="s">
        <v>494</v>
      </c>
      <c r="G42" s="605" t="s">
        <v>494</v>
      </c>
      <c r="H42" s="605" t="s">
        <v>494</v>
      </c>
      <c r="I42" s="605" t="s">
        <v>494</v>
      </c>
      <c r="J42" s="607" t="s">
        <v>494</v>
      </c>
      <c r="K42" s="25" t="s">
        <v>141</v>
      </c>
    </row>
    <row r="43" spans="2:11" ht="15">
      <c r="B43" s="468">
        <f t="shared" si="1"/>
        <v>35</v>
      </c>
      <c r="C43" s="605" t="str">
        <f t="shared" si="0"/>
        <v>-</v>
      </c>
      <c r="D43" s="605" t="s">
        <v>494</v>
      </c>
      <c r="E43" s="605" t="s">
        <v>494</v>
      </c>
      <c r="F43" s="605" t="s">
        <v>494</v>
      </c>
      <c r="G43" s="605" t="s">
        <v>494</v>
      </c>
      <c r="H43" s="605" t="s">
        <v>494</v>
      </c>
      <c r="I43" s="605" t="s">
        <v>494</v>
      </c>
      <c r="J43" s="607" t="s">
        <v>494</v>
      </c>
      <c r="K43" s="25" t="s">
        <v>141</v>
      </c>
    </row>
    <row r="44" spans="2:11" ht="15">
      <c r="B44" s="468">
        <f t="shared" si="1"/>
        <v>36</v>
      </c>
      <c r="C44" s="605" t="str">
        <f t="shared" si="0"/>
        <v>-</v>
      </c>
      <c r="D44" s="605" t="s">
        <v>494</v>
      </c>
      <c r="E44" s="605" t="s">
        <v>494</v>
      </c>
      <c r="F44" s="605" t="s">
        <v>494</v>
      </c>
      <c r="G44" s="605" t="s">
        <v>494</v>
      </c>
      <c r="H44" s="605" t="s">
        <v>494</v>
      </c>
      <c r="I44" s="605" t="s">
        <v>494</v>
      </c>
      <c r="J44" s="607" t="s">
        <v>494</v>
      </c>
      <c r="K44" s="25" t="s">
        <v>141</v>
      </c>
    </row>
    <row r="45" spans="2:11" ht="15">
      <c r="B45" s="468">
        <f t="shared" si="1"/>
        <v>37</v>
      </c>
      <c r="C45" s="605" t="str">
        <f t="shared" si="0"/>
        <v>-</v>
      </c>
      <c r="D45" s="605" t="s">
        <v>494</v>
      </c>
      <c r="E45" s="605" t="s">
        <v>494</v>
      </c>
      <c r="F45" s="605" t="s">
        <v>494</v>
      </c>
      <c r="G45" s="605" t="s">
        <v>494</v>
      </c>
      <c r="H45" s="605" t="s">
        <v>494</v>
      </c>
      <c r="I45" s="605" t="s">
        <v>494</v>
      </c>
      <c r="J45" s="607" t="s">
        <v>494</v>
      </c>
      <c r="K45" s="25" t="s">
        <v>141</v>
      </c>
    </row>
    <row r="46" spans="2:11" ht="15">
      <c r="B46" s="468">
        <f t="shared" si="1"/>
        <v>38</v>
      </c>
      <c r="C46" s="605" t="str">
        <f t="shared" si="0"/>
        <v>-</v>
      </c>
      <c r="D46" s="605" t="s">
        <v>494</v>
      </c>
      <c r="E46" s="605" t="s">
        <v>494</v>
      </c>
      <c r="F46" s="605" t="s">
        <v>494</v>
      </c>
      <c r="G46" s="605" t="s">
        <v>494</v>
      </c>
      <c r="H46" s="605" t="s">
        <v>494</v>
      </c>
      <c r="I46" s="605" t="s">
        <v>494</v>
      </c>
      <c r="J46" s="607" t="s">
        <v>494</v>
      </c>
      <c r="K46" s="25" t="s">
        <v>141</v>
      </c>
    </row>
    <row r="47" spans="2:11" ht="15">
      <c r="B47" s="468">
        <f t="shared" si="1"/>
        <v>39</v>
      </c>
      <c r="C47" s="605" t="str">
        <f t="shared" si="0"/>
        <v>-</v>
      </c>
      <c r="D47" s="605" t="s">
        <v>494</v>
      </c>
      <c r="E47" s="605" t="s">
        <v>494</v>
      </c>
      <c r="F47" s="605" t="s">
        <v>494</v>
      </c>
      <c r="G47" s="605" t="s">
        <v>494</v>
      </c>
      <c r="H47" s="605" t="s">
        <v>494</v>
      </c>
      <c r="I47" s="605" t="s">
        <v>494</v>
      </c>
      <c r="J47" s="607" t="s">
        <v>494</v>
      </c>
      <c r="K47" s="25" t="s">
        <v>141</v>
      </c>
    </row>
    <row r="48" spans="2:11" ht="15">
      <c r="B48" s="468">
        <f t="shared" si="1"/>
        <v>40</v>
      </c>
      <c r="C48" s="605" t="str">
        <f t="shared" si="0"/>
        <v>-</v>
      </c>
      <c r="D48" s="605" t="s">
        <v>494</v>
      </c>
      <c r="E48" s="605" t="s">
        <v>494</v>
      </c>
      <c r="F48" s="605" t="s">
        <v>494</v>
      </c>
      <c r="G48" s="605" t="s">
        <v>494</v>
      </c>
      <c r="H48" s="605" t="s">
        <v>494</v>
      </c>
      <c r="I48" s="605" t="s">
        <v>494</v>
      </c>
      <c r="J48" s="607" t="s">
        <v>494</v>
      </c>
      <c r="K48" s="25" t="s">
        <v>141</v>
      </c>
    </row>
    <row r="49" spans="2:11" ht="15">
      <c r="B49" s="468">
        <f t="shared" si="1"/>
        <v>41</v>
      </c>
      <c r="C49" s="605" t="str">
        <f t="shared" si="0"/>
        <v>-</v>
      </c>
      <c r="D49" s="605" t="s">
        <v>494</v>
      </c>
      <c r="E49" s="605" t="s">
        <v>494</v>
      </c>
      <c r="F49" s="605" t="s">
        <v>494</v>
      </c>
      <c r="G49" s="605" t="s">
        <v>494</v>
      </c>
      <c r="H49" s="605" t="s">
        <v>494</v>
      </c>
      <c r="I49" s="605" t="s">
        <v>494</v>
      </c>
      <c r="J49" s="607" t="s">
        <v>494</v>
      </c>
      <c r="K49" s="25" t="s">
        <v>141</v>
      </c>
    </row>
    <row r="50" spans="2:11" ht="15">
      <c r="B50" s="468">
        <f t="shared" si="1"/>
        <v>42</v>
      </c>
      <c r="C50" s="605" t="str">
        <f t="shared" si="0"/>
        <v>-</v>
      </c>
      <c r="D50" s="605" t="s">
        <v>494</v>
      </c>
      <c r="E50" s="605" t="s">
        <v>494</v>
      </c>
      <c r="F50" s="605" t="s">
        <v>494</v>
      </c>
      <c r="G50" s="605" t="s">
        <v>494</v>
      </c>
      <c r="H50" s="605" t="s">
        <v>494</v>
      </c>
      <c r="I50" s="605" t="s">
        <v>494</v>
      </c>
      <c r="J50" s="607" t="s">
        <v>494</v>
      </c>
      <c r="K50" s="25" t="s">
        <v>141</v>
      </c>
    </row>
    <row r="51" spans="2:11" ht="15">
      <c r="B51" s="468">
        <f t="shared" si="1"/>
        <v>43</v>
      </c>
      <c r="C51" s="605" t="str">
        <f t="shared" si="0"/>
        <v>-</v>
      </c>
      <c r="D51" s="605" t="s">
        <v>494</v>
      </c>
      <c r="E51" s="605" t="s">
        <v>494</v>
      </c>
      <c r="F51" s="605" t="s">
        <v>494</v>
      </c>
      <c r="G51" s="605" t="s">
        <v>494</v>
      </c>
      <c r="H51" s="605" t="s">
        <v>494</v>
      </c>
      <c r="I51" s="605" t="s">
        <v>494</v>
      </c>
      <c r="J51" s="607" t="s">
        <v>494</v>
      </c>
      <c r="K51" s="25" t="s">
        <v>141</v>
      </c>
    </row>
    <row r="52" spans="2:11" ht="15">
      <c r="B52" s="468">
        <f t="shared" si="1"/>
        <v>44</v>
      </c>
      <c r="C52" s="605" t="str">
        <f t="shared" si="0"/>
        <v>-</v>
      </c>
      <c r="D52" s="605" t="s">
        <v>494</v>
      </c>
      <c r="E52" s="605" t="s">
        <v>494</v>
      </c>
      <c r="F52" s="605" t="s">
        <v>494</v>
      </c>
      <c r="G52" s="605" t="s">
        <v>494</v>
      </c>
      <c r="H52" s="605" t="s">
        <v>494</v>
      </c>
      <c r="I52" s="605" t="s">
        <v>494</v>
      </c>
      <c r="J52" s="607" t="s">
        <v>494</v>
      </c>
      <c r="K52" s="25" t="s">
        <v>141</v>
      </c>
    </row>
    <row r="53" spans="2:11" ht="15">
      <c r="B53" s="468">
        <f t="shared" si="1"/>
        <v>45</v>
      </c>
      <c r="C53" s="605" t="str">
        <f t="shared" si="0"/>
        <v>-</v>
      </c>
      <c r="D53" s="605" t="s">
        <v>494</v>
      </c>
      <c r="E53" s="605" t="s">
        <v>494</v>
      </c>
      <c r="F53" s="605" t="s">
        <v>494</v>
      </c>
      <c r="G53" s="605" t="s">
        <v>494</v>
      </c>
      <c r="H53" s="605" t="s">
        <v>494</v>
      </c>
      <c r="I53" s="605" t="s">
        <v>494</v>
      </c>
      <c r="J53" s="607" t="s">
        <v>494</v>
      </c>
      <c r="K53" s="25" t="s">
        <v>141</v>
      </c>
    </row>
    <row r="54" spans="2:11" ht="15">
      <c r="B54" s="468">
        <f t="shared" si="1"/>
        <v>46</v>
      </c>
      <c r="C54" s="605" t="str">
        <f t="shared" si="0"/>
        <v>-</v>
      </c>
      <c r="D54" s="605" t="s">
        <v>494</v>
      </c>
      <c r="E54" s="605" t="s">
        <v>494</v>
      </c>
      <c r="F54" s="605" t="s">
        <v>494</v>
      </c>
      <c r="G54" s="605" t="s">
        <v>494</v>
      </c>
      <c r="H54" s="605" t="s">
        <v>494</v>
      </c>
      <c r="I54" s="605" t="s">
        <v>494</v>
      </c>
      <c r="J54" s="607" t="s">
        <v>494</v>
      </c>
      <c r="K54" s="25" t="s">
        <v>141</v>
      </c>
    </row>
    <row r="55" spans="2:11" ht="15">
      <c r="B55" s="468">
        <f t="shared" si="1"/>
        <v>47</v>
      </c>
      <c r="C55" s="605" t="str">
        <f t="shared" si="0"/>
        <v>-</v>
      </c>
      <c r="D55" s="605" t="s">
        <v>494</v>
      </c>
      <c r="E55" s="605" t="s">
        <v>494</v>
      </c>
      <c r="F55" s="605" t="s">
        <v>494</v>
      </c>
      <c r="G55" s="605" t="s">
        <v>494</v>
      </c>
      <c r="H55" s="605" t="s">
        <v>494</v>
      </c>
      <c r="I55" s="605" t="s">
        <v>494</v>
      </c>
      <c r="J55" s="607" t="s">
        <v>494</v>
      </c>
      <c r="K55" s="25" t="s">
        <v>141</v>
      </c>
    </row>
    <row r="56" spans="2:11" ht="15">
      <c r="B56" s="468">
        <f t="shared" si="1"/>
        <v>48</v>
      </c>
      <c r="C56" s="605" t="str">
        <f t="shared" si="0"/>
        <v>-</v>
      </c>
      <c r="D56" s="605" t="s">
        <v>494</v>
      </c>
      <c r="E56" s="605" t="s">
        <v>494</v>
      </c>
      <c r="F56" s="605" t="s">
        <v>494</v>
      </c>
      <c r="G56" s="605" t="s">
        <v>494</v>
      </c>
      <c r="H56" s="605" t="s">
        <v>494</v>
      </c>
      <c r="I56" s="605" t="s">
        <v>494</v>
      </c>
      <c r="J56" s="607" t="s">
        <v>494</v>
      </c>
      <c r="K56" s="25" t="s">
        <v>141</v>
      </c>
    </row>
    <row r="57" spans="2:11" ht="15">
      <c r="B57" s="468">
        <f t="shared" si="1"/>
        <v>49</v>
      </c>
      <c r="C57" s="605" t="str">
        <f t="shared" si="0"/>
        <v>-</v>
      </c>
      <c r="D57" s="605" t="s">
        <v>494</v>
      </c>
      <c r="E57" s="605" t="s">
        <v>494</v>
      </c>
      <c r="F57" s="605" t="s">
        <v>494</v>
      </c>
      <c r="G57" s="605" t="s">
        <v>494</v>
      </c>
      <c r="H57" s="605" t="s">
        <v>494</v>
      </c>
      <c r="I57" s="605" t="s">
        <v>494</v>
      </c>
      <c r="J57" s="607" t="s">
        <v>494</v>
      </c>
      <c r="K57" s="25" t="s">
        <v>141</v>
      </c>
    </row>
    <row r="58" spans="2:11" ht="15">
      <c r="B58" s="468">
        <f t="shared" si="1"/>
        <v>50</v>
      </c>
      <c r="C58" s="605" t="str">
        <f t="shared" si="0"/>
        <v>-</v>
      </c>
      <c r="D58" s="605" t="s">
        <v>494</v>
      </c>
      <c r="E58" s="605" t="s">
        <v>494</v>
      </c>
      <c r="F58" s="605" t="s">
        <v>494</v>
      </c>
      <c r="G58" s="605" t="s">
        <v>494</v>
      </c>
      <c r="H58" s="605" t="s">
        <v>494</v>
      </c>
      <c r="I58" s="605" t="s">
        <v>494</v>
      </c>
      <c r="J58" s="607" t="s">
        <v>494</v>
      </c>
      <c r="K58" s="25" t="s">
        <v>141</v>
      </c>
    </row>
    <row r="59" spans="2:11" ht="15">
      <c r="B59" s="468">
        <f t="shared" si="1"/>
        <v>51</v>
      </c>
      <c r="C59" s="605" t="str">
        <f t="shared" si="0"/>
        <v>-</v>
      </c>
      <c r="D59" s="605" t="s">
        <v>494</v>
      </c>
      <c r="E59" s="605" t="s">
        <v>494</v>
      </c>
      <c r="F59" s="605" t="s">
        <v>494</v>
      </c>
      <c r="G59" s="605" t="s">
        <v>494</v>
      </c>
      <c r="H59" s="605" t="s">
        <v>494</v>
      </c>
      <c r="I59" s="605" t="s">
        <v>494</v>
      </c>
      <c r="J59" s="607" t="s">
        <v>494</v>
      </c>
      <c r="K59" s="25" t="s">
        <v>141</v>
      </c>
    </row>
    <row r="60" spans="2:11" ht="15">
      <c r="B60" s="468">
        <f t="shared" si="1"/>
        <v>52</v>
      </c>
      <c r="C60" s="605" t="str">
        <f t="shared" si="0"/>
        <v>-</v>
      </c>
      <c r="D60" s="605" t="s">
        <v>494</v>
      </c>
      <c r="E60" s="605" t="s">
        <v>494</v>
      </c>
      <c r="F60" s="605" t="s">
        <v>494</v>
      </c>
      <c r="G60" s="605" t="s">
        <v>494</v>
      </c>
      <c r="H60" s="605" t="s">
        <v>494</v>
      </c>
      <c r="I60" s="605" t="s">
        <v>494</v>
      </c>
      <c r="J60" s="607" t="s">
        <v>494</v>
      </c>
      <c r="K60" s="25" t="s">
        <v>141</v>
      </c>
    </row>
    <row r="61" spans="2:11" ht="15">
      <c r="B61" s="468">
        <f t="shared" si="1"/>
        <v>53</v>
      </c>
      <c r="C61" s="605" t="str">
        <f t="shared" si="0"/>
        <v>-</v>
      </c>
      <c r="D61" s="605" t="s">
        <v>494</v>
      </c>
      <c r="E61" s="605" t="s">
        <v>494</v>
      </c>
      <c r="F61" s="605" t="s">
        <v>494</v>
      </c>
      <c r="G61" s="605" t="s">
        <v>494</v>
      </c>
      <c r="H61" s="605" t="s">
        <v>494</v>
      </c>
      <c r="I61" s="605" t="s">
        <v>494</v>
      </c>
      <c r="J61" s="607" t="s">
        <v>494</v>
      </c>
      <c r="K61" s="25" t="s">
        <v>141</v>
      </c>
    </row>
    <row r="62" spans="2:11" ht="15">
      <c r="B62" s="468">
        <f t="shared" si="1"/>
        <v>54</v>
      </c>
      <c r="C62" s="605" t="str">
        <f t="shared" si="0"/>
        <v>-</v>
      </c>
      <c r="D62" s="605" t="s">
        <v>494</v>
      </c>
      <c r="E62" s="605" t="s">
        <v>494</v>
      </c>
      <c r="F62" s="605" t="s">
        <v>494</v>
      </c>
      <c r="G62" s="605" t="s">
        <v>494</v>
      </c>
      <c r="H62" s="605" t="s">
        <v>494</v>
      </c>
      <c r="I62" s="605" t="s">
        <v>494</v>
      </c>
      <c r="J62" s="607" t="s">
        <v>494</v>
      </c>
      <c r="K62" s="25" t="s">
        <v>141</v>
      </c>
    </row>
    <row r="63" spans="2:11" ht="15">
      <c r="B63" s="468">
        <f t="shared" si="1"/>
        <v>55</v>
      </c>
      <c r="C63" s="605" t="str">
        <f t="shared" si="0"/>
        <v>-</v>
      </c>
      <c r="D63" s="605" t="s">
        <v>494</v>
      </c>
      <c r="E63" s="605" t="s">
        <v>494</v>
      </c>
      <c r="F63" s="605" t="s">
        <v>494</v>
      </c>
      <c r="G63" s="605" t="s">
        <v>494</v>
      </c>
      <c r="H63" s="605" t="s">
        <v>494</v>
      </c>
      <c r="I63" s="605" t="s">
        <v>494</v>
      </c>
      <c r="J63" s="607" t="s">
        <v>494</v>
      </c>
      <c r="K63" s="25" t="s">
        <v>141</v>
      </c>
    </row>
    <row r="64" spans="2:11" ht="15">
      <c r="B64" s="468">
        <f t="shared" si="1"/>
        <v>56</v>
      </c>
      <c r="C64" s="605" t="str">
        <f t="shared" si="0"/>
        <v>-</v>
      </c>
      <c r="D64" s="605" t="s">
        <v>494</v>
      </c>
      <c r="E64" s="605" t="s">
        <v>494</v>
      </c>
      <c r="F64" s="605" t="s">
        <v>494</v>
      </c>
      <c r="G64" s="605" t="s">
        <v>494</v>
      </c>
      <c r="H64" s="605" t="s">
        <v>494</v>
      </c>
      <c r="I64" s="605" t="s">
        <v>494</v>
      </c>
      <c r="J64" s="607" t="s">
        <v>494</v>
      </c>
      <c r="K64" s="25" t="s">
        <v>141</v>
      </c>
    </row>
    <row r="65" spans="2:11" ht="15">
      <c r="B65" s="468">
        <f t="shared" si="1"/>
        <v>57</v>
      </c>
      <c r="C65" s="605" t="str">
        <f t="shared" si="0"/>
        <v>-</v>
      </c>
      <c r="D65" s="605" t="s">
        <v>494</v>
      </c>
      <c r="E65" s="605" t="s">
        <v>494</v>
      </c>
      <c r="F65" s="605" t="s">
        <v>494</v>
      </c>
      <c r="G65" s="605" t="s">
        <v>494</v>
      </c>
      <c r="H65" s="605" t="s">
        <v>494</v>
      </c>
      <c r="I65" s="605" t="s">
        <v>494</v>
      </c>
      <c r="J65" s="607" t="s">
        <v>494</v>
      </c>
      <c r="K65" s="25" t="s">
        <v>141</v>
      </c>
    </row>
    <row r="66" spans="2:11" ht="15">
      <c r="B66" s="468">
        <f t="shared" si="1"/>
        <v>58</v>
      </c>
      <c r="C66" s="605" t="str">
        <f t="shared" si="0"/>
        <v>-</v>
      </c>
      <c r="D66" s="605" t="s">
        <v>494</v>
      </c>
      <c r="E66" s="605" t="s">
        <v>494</v>
      </c>
      <c r="F66" s="605" t="s">
        <v>494</v>
      </c>
      <c r="G66" s="605" t="s">
        <v>494</v>
      </c>
      <c r="H66" s="605" t="s">
        <v>494</v>
      </c>
      <c r="I66" s="605" t="s">
        <v>494</v>
      </c>
      <c r="J66" s="607" t="s">
        <v>494</v>
      </c>
      <c r="K66" s="25" t="s">
        <v>141</v>
      </c>
    </row>
    <row r="67" spans="2:11" ht="15">
      <c r="B67" s="468">
        <f t="shared" si="1"/>
        <v>59</v>
      </c>
      <c r="C67" s="605" t="str">
        <f t="shared" si="0"/>
        <v>-</v>
      </c>
      <c r="D67" s="605" t="s">
        <v>494</v>
      </c>
      <c r="E67" s="605" t="s">
        <v>494</v>
      </c>
      <c r="F67" s="605" t="s">
        <v>494</v>
      </c>
      <c r="G67" s="605" t="s">
        <v>494</v>
      </c>
      <c r="H67" s="605" t="s">
        <v>494</v>
      </c>
      <c r="I67" s="605" t="s">
        <v>494</v>
      </c>
      <c r="J67" s="607" t="s">
        <v>494</v>
      </c>
      <c r="K67" s="25" t="s">
        <v>141</v>
      </c>
    </row>
    <row r="68" spans="2:11" ht="15">
      <c r="B68" s="468">
        <f t="shared" si="1"/>
        <v>60</v>
      </c>
      <c r="C68" s="605" t="str">
        <f t="shared" si="0"/>
        <v>-</v>
      </c>
      <c r="D68" s="605" t="s">
        <v>494</v>
      </c>
      <c r="E68" s="605" t="s">
        <v>494</v>
      </c>
      <c r="F68" s="605" t="s">
        <v>494</v>
      </c>
      <c r="G68" s="605" t="s">
        <v>494</v>
      </c>
      <c r="H68" s="605" t="s">
        <v>494</v>
      </c>
      <c r="I68" s="605" t="s">
        <v>494</v>
      </c>
      <c r="J68" s="607" t="s">
        <v>494</v>
      </c>
      <c r="K68" s="25" t="s">
        <v>141</v>
      </c>
    </row>
    <row r="69" spans="2:11" ht="15.75" thickBot="1">
      <c r="B69" s="469" t="s">
        <v>470</v>
      </c>
      <c r="C69" s="605" t="str">
        <f t="shared" si="0"/>
        <v>-</v>
      </c>
      <c r="D69" s="609" t="s">
        <v>494</v>
      </c>
      <c r="E69" s="609" t="s">
        <v>494</v>
      </c>
      <c r="F69" s="609" t="s">
        <v>494</v>
      </c>
      <c r="G69" s="609" t="s">
        <v>494</v>
      </c>
      <c r="H69" s="609" t="s">
        <v>494</v>
      </c>
      <c r="I69" s="609" t="s">
        <v>494</v>
      </c>
      <c r="J69" s="610" t="s">
        <v>494</v>
      </c>
      <c r="K69" s="25" t="s">
        <v>141</v>
      </c>
    </row>
    <row r="70" ht="15">
      <c r="K70" s="25" t="s">
        <v>141</v>
      </c>
    </row>
    <row r="71" spans="1:11" ht="15">
      <c r="A71" s="25" t="s">
        <v>141</v>
      </c>
      <c r="B71" s="25" t="s">
        <v>141</v>
      </c>
      <c r="C71" s="25" t="s">
        <v>141</v>
      </c>
      <c r="D71" s="25" t="s">
        <v>141</v>
      </c>
      <c r="E71" s="25" t="s">
        <v>141</v>
      </c>
      <c r="F71" s="25" t="s">
        <v>141</v>
      </c>
      <c r="G71" s="25" t="s">
        <v>141</v>
      </c>
      <c r="H71" s="25" t="s">
        <v>141</v>
      </c>
      <c r="I71" s="25" t="s">
        <v>141</v>
      </c>
      <c r="J71" s="25" t="s">
        <v>141</v>
      </c>
      <c r="K71" s="25" t="s">
        <v>141</v>
      </c>
    </row>
  </sheetData>
  <sheetProtection/>
  <printOptions/>
  <pageMargins left="0.7" right="0.7" top="0.75" bottom="0.75" header="0.3" footer="0.3"/>
  <pageSetup horizontalDpi="600" verticalDpi="600" orientation="portrait" r:id="rId3"/>
  <legacyDrawing r:id="rId2"/>
</worksheet>
</file>

<file path=xl/worksheets/sheet19.xml><?xml version="1.0" encoding="utf-8"?>
<worksheet xmlns="http://schemas.openxmlformats.org/spreadsheetml/2006/main" xmlns:r="http://schemas.openxmlformats.org/officeDocument/2006/relationships">
  <sheetPr>
    <tabColor theme="3" tint="-0.24997000396251678"/>
    <pageSetUpPr fitToPage="1"/>
  </sheetPr>
  <dimension ref="A1:X71"/>
  <sheetViews>
    <sheetView showGridLines="0" zoomScale="85" zoomScaleNormal="85" zoomScaleSheetLayoutView="120" zoomScalePageLayoutView="0" workbookViewId="0" topLeftCell="A1">
      <selection activeCell="A1" sqref="A1"/>
    </sheetView>
  </sheetViews>
  <sheetFormatPr defaultColWidth="13.00390625" defaultRowHeight="15"/>
  <cols>
    <col min="1" max="1" width="7.8515625" style="28" customWidth="1"/>
    <col min="2" max="2" width="24.421875" style="54" customWidth="1"/>
    <col min="3" max="6" width="16.421875" style="54" customWidth="1"/>
    <col min="7" max="8" width="12.421875" style="28" customWidth="1"/>
    <col min="9" max="9" width="13.7109375" style="28" customWidth="1"/>
    <col min="10" max="10" width="13.28125" style="28" customWidth="1"/>
    <col min="11" max="16" width="12.421875" style="28" customWidth="1"/>
    <col min="17" max="17" width="13.28125" style="28" customWidth="1"/>
    <col min="18" max="19" width="15.7109375" style="28" customWidth="1"/>
    <col min="20" max="20" width="12.421875" style="28" customWidth="1"/>
    <col min="21" max="23" width="13.28125" style="28" customWidth="1"/>
    <col min="24" max="24" width="2.140625" style="28" bestFit="1" customWidth="1"/>
    <col min="25" max="16384" width="13.00390625" style="28" customWidth="1"/>
  </cols>
  <sheetData>
    <row r="1" spans="1:24" ht="15.75">
      <c r="A1" s="83" t="str">
        <f>Participant!$A$1</f>
        <v>&lt;Participant's name&gt;</v>
      </c>
      <c r="B1" s="125"/>
      <c r="C1" s="126"/>
      <c r="D1" s="126"/>
      <c r="E1" s="126"/>
      <c r="F1" s="127"/>
      <c r="G1" s="127"/>
      <c r="H1" s="127"/>
      <c r="I1" s="127"/>
      <c r="J1" s="86" t="str">
        <f>Participant!$E$1</f>
        <v>2013 - - (-)</v>
      </c>
      <c r="X1" s="25" t="s">
        <v>141</v>
      </c>
    </row>
    <row r="2" spans="1:24" ht="15.75">
      <c r="A2" s="89" t="str">
        <f>Participant!$A$2</f>
        <v>-</v>
      </c>
      <c r="B2" s="128"/>
      <c r="C2" s="129"/>
      <c r="D2" s="92"/>
      <c r="E2" s="92" t="s">
        <v>1904</v>
      </c>
      <c r="F2" s="130"/>
      <c r="G2" s="130"/>
      <c r="H2" s="130"/>
      <c r="I2" s="130"/>
      <c r="J2" s="93" t="str">
        <f>Version</f>
        <v>EIOPA-14-216-ST14_Templates-(20140709)</v>
      </c>
      <c r="X2" s="25" t="s">
        <v>141</v>
      </c>
    </row>
    <row r="3" ht="15.75" thickBot="1">
      <c r="X3" s="25" t="s">
        <v>141</v>
      </c>
    </row>
    <row r="4" spans="1:24" ht="18" customHeight="1" thickBot="1">
      <c r="A4" s="55"/>
      <c r="B4" s="946" t="s">
        <v>438</v>
      </c>
      <c r="C4" s="940" t="s">
        <v>507</v>
      </c>
      <c r="D4" s="941"/>
      <c r="E4" s="941"/>
      <c r="F4" s="942"/>
      <c r="G4" s="940" t="s">
        <v>440</v>
      </c>
      <c r="H4" s="945"/>
      <c r="I4" s="945"/>
      <c r="J4" s="945"/>
      <c r="K4" s="940" t="s">
        <v>952</v>
      </c>
      <c r="L4" s="949"/>
      <c r="M4" s="950"/>
      <c r="N4" s="950"/>
      <c r="O4" s="951"/>
      <c r="P4" s="940" t="s">
        <v>429</v>
      </c>
      <c r="Q4" s="945"/>
      <c r="R4" s="945"/>
      <c r="S4" s="952"/>
      <c r="T4" s="940" t="s">
        <v>439</v>
      </c>
      <c r="U4" s="941"/>
      <c r="V4" s="941"/>
      <c r="W4" s="942"/>
      <c r="X4" s="25" t="s">
        <v>141</v>
      </c>
    </row>
    <row r="5" spans="1:24" ht="16.5" customHeight="1" thickBot="1">
      <c r="A5" s="55"/>
      <c r="B5" s="947"/>
      <c r="C5" s="943" t="s">
        <v>433</v>
      </c>
      <c r="D5" s="864"/>
      <c r="E5" s="938" t="s">
        <v>435</v>
      </c>
      <c r="F5" s="944"/>
      <c r="G5" s="863" t="s">
        <v>433</v>
      </c>
      <c r="H5" s="864"/>
      <c r="I5" s="938" t="s">
        <v>435</v>
      </c>
      <c r="J5" s="939"/>
      <c r="K5" s="943" t="s">
        <v>433</v>
      </c>
      <c r="L5" s="863"/>
      <c r="M5" s="864"/>
      <c r="N5" s="938" t="s">
        <v>435</v>
      </c>
      <c r="O5" s="944"/>
      <c r="P5" s="943" t="s">
        <v>433</v>
      </c>
      <c r="Q5" s="864"/>
      <c r="R5" s="938" t="s">
        <v>435</v>
      </c>
      <c r="S5" s="944"/>
      <c r="T5" s="943" t="s">
        <v>433</v>
      </c>
      <c r="U5" s="864"/>
      <c r="V5" s="938" t="s">
        <v>435</v>
      </c>
      <c r="W5" s="944"/>
      <c r="X5" s="25" t="s">
        <v>141</v>
      </c>
    </row>
    <row r="6" spans="1:24" s="57" customFormat="1" ht="75.75" thickBot="1">
      <c r="A6" s="56"/>
      <c r="B6" s="948"/>
      <c r="C6" s="470" t="s">
        <v>441</v>
      </c>
      <c r="D6" s="471" t="s">
        <v>434</v>
      </c>
      <c r="E6" s="470" t="s">
        <v>436</v>
      </c>
      <c r="F6" s="472" t="s">
        <v>437</v>
      </c>
      <c r="G6" s="470" t="s">
        <v>441</v>
      </c>
      <c r="H6" s="471" t="s">
        <v>434</v>
      </c>
      <c r="I6" s="470" t="s">
        <v>436</v>
      </c>
      <c r="J6" s="472" t="s">
        <v>437</v>
      </c>
      <c r="K6" s="470" t="s">
        <v>469</v>
      </c>
      <c r="L6" s="471" t="s">
        <v>468</v>
      </c>
      <c r="M6" s="471" t="s">
        <v>434</v>
      </c>
      <c r="N6" s="470" t="s">
        <v>436</v>
      </c>
      <c r="O6" s="472" t="s">
        <v>437</v>
      </c>
      <c r="P6" s="470" t="s">
        <v>441</v>
      </c>
      <c r="Q6" s="471" t="s">
        <v>434</v>
      </c>
      <c r="R6" s="470" t="s">
        <v>436</v>
      </c>
      <c r="S6" s="472" t="s">
        <v>437</v>
      </c>
      <c r="T6" s="470" t="s">
        <v>441</v>
      </c>
      <c r="U6" s="471" t="s">
        <v>434</v>
      </c>
      <c r="V6" s="470" t="s">
        <v>436</v>
      </c>
      <c r="W6" s="472" t="s">
        <v>437</v>
      </c>
      <c r="X6" s="25" t="s">
        <v>141</v>
      </c>
    </row>
    <row r="7" spans="1:24" ht="15">
      <c r="A7" s="55"/>
      <c r="B7" s="473" t="s">
        <v>501</v>
      </c>
      <c r="C7" s="280" t="s">
        <v>494</v>
      </c>
      <c r="D7" s="272" t="s">
        <v>494</v>
      </c>
      <c r="E7" s="272" t="s">
        <v>494</v>
      </c>
      <c r="F7" s="278" t="s">
        <v>494</v>
      </c>
      <c r="G7" s="271" t="s">
        <v>494</v>
      </c>
      <c r="H7" s="271" t="s">
        <v>494</v>
      </c>
      <c r="I7" s="271" t="s">
        <v>494</v>
      </c>
      <c r="J7" s="271" t="s">
        <v>494</v>
      </c>
      <c r="K7" s="281" t="s">
        <v>494</v>
      </c>
      <c r="L7" s="271" t="s">
        <v>494</v>
      </c>
      <c r="M7" s="271" t="s">
        <v>494</v>
      </c>
      <c r="N7" s="271" t="s">
        <v>494</v>
      </c>
      <c r="O7" s="282" t="s">
        <v>494</v>
      </c>
      <c r="P7" s="281" t="s">
        <v>494</v>
      </c>
      <c r="Q7" s="271" t="s">
        <v>494</v>
      </c>
      <c r="R7" s="271" t="s">
        <v>494</v>
      </c>
      <c r="S7" s="282" t="s">
        <v>494</v>
      </c>
      <c r="T7" s="281" t="s">
        <v>494</v>
      </c>
      <c r="U7" s="271" t="s">
        <v>494</v>
      </c>
      <c r="V7" s="271" t="s">
        <v>494</v>
      </c>
      <c r="W7" s="282" t="s">
        <v>494</v>
      </c>
      <c r="X7" s="25" t="s">
        <v>141</v>
      </c>
    </row>
    <row r="8" spans="1:24" ht="15">
      <c r="A8" s="55"/>
      <c r="B8" s="474" t="s">
        <v>1124</v>
      </c>
      <c r="C8" s="283"/>
      <c r="D8" s="284"/>
      <c r="E8" s="284"/>
      <c r="F8" s="285"/>
      <c r="G8" s="283"/>
      <c r="H8" s="284"/>
      <c r="I8" s="284"/>
      <c r="J8" s="285"/>
      <c r="K8" s="283"/>
      <c r="L8" s="284"/>
      <c r="M8" s="284"/>
      <c r="N8" s="284"/>
      <c r="O8" s="285"/>
      <c r="P8" s="283"/>
      <c r="Q8" s="284"/>
      <c r="R8" s="284"/>
      <c r="S8" s="285"/>
      <c r="T8" s="283"/>
      <c r="U8" s="284"/>
      <c r="V8" s="284"/>
      <c r="W8" s="285"/>
      <c r="X8" s="25" t="s">
        <v>141</v>
      </c>
    </row>
    <row r="9" spans="1:24" ht="15">
      <c r="A9" s="55"/>
      <c r="B9" s="475">
        <v>1</v>
      </c>
      <c r="C9" s="606" t="s">
        <v>494</v>
      </c>
      <c r="D9" s="605" t="s">
        <v>494</v>
      </c>
      <c r="E9" s="605" t="s">
        <v>494</v>
      </c>
      <c r="F9" s="607" t="s">
        <v>494</v>
      </c>
      <c r="G9" s="605" t="s">
        <v>494</v>
      </c>
      <c r="H9" s="605" t="s">
        <v>494</v>
      </c>
      <c r="I9" s="605" t="s">
        <v>494</v>
      </c>
      <c r="J9" s="605" t="s">
        <v>494</v>
      </c>
      <c r="K9" s="606" t="s">
        <v>494</v>
      </c>
      <c r="L9" s="605" t="s">
        <v>494</v>
      </c>
      <c r="M9" s="605" t="s">
        <v>494</v>
      </c>
      <c r="N9" s="605" t="s">
        <v>494</v>
      </c>
      <c r="O9" s="607" t="s">
        <v>494</v>
      </c>
      <c r="P9" s="606" t="s">
        <v>494</v>
      </c>
      <c r="Q9" s="605" t="s">
        <v>494</v>
      </c>
      <c r="R9" s="605" t="s">
        <v>494</v>
      </c>
      <c r="S9" s="607" t="s">
        <v>494</v>
      </c>
      <c r="T9" s="606" t="s">
        <v>494</v>
      </c>
      <c r="U9" s="605" t="s">
        <v>494</v>
      </c>
      <c r="V9" s="605" t="s">
        <v>494</v>
      </c>
      <c r="W9" s="607" t="s">
        <v>494</v>
      </c>
      <c r="X9" s="25" t="s">
        <v>141</v>
      </c>
    </row>
    <row r="10" spans="1:24" ht="15">
      <c r="A10" s="55"/>
      <c r="B10" s="475">
        <v>2</v>
      </c>
      <c r="C10" s="606" t="s">
        <v>494</v>
      </c>
      <c r="D10" s="605" t="s">
        <v>494</v>
      </c>
      <c r="E10" s="605" t="s">
        <v>494</v>
      </c>
      <c r="F10" s="607" t="s">
        <v>494</v>
      </c>
      <c r="G10" s="605" t="s">
        <v>494</v>
      </c>
      <c r="H10" s="605" t="s">
        <v>494</v>
      </c>
      <c r="I10" s="605" t="s">
        <v>494</v>
      </c>
      <c r="J10" s="605" t="s">
        <v>494</v>
      </c>
      <c r="K10" s="606" t="s">
        <v>494</v>
      </c>
      <c r="L10" s="605" t="s">
        <v>494</v>
      </c>
      <c r="M10" s="605" t="s">
        <v>494</v>
      </c>
      <c r="N10" s="605" t="s">
        <v>494</v>
      </c>
      <c r="O10" s="607" t="s">
        <v>494</v>
      </c>
      <c r="P10" s="606" t="s">
        <v>494</v>
      </c>
      <c r="Q10" s="605" t="s">
        <v>494</v>
      </c>
      <c r="R10" s="605" t="s">
        <v>494</v>
      </c>
      <c r="S10" s="607" t="s">
        <v>494</v>
      </c>
      <c r="T10" s="606" t="s">
        <v>494</v>
      </c>
      <c r="U10" s="605" t="s">
        <v>494</v>
      </c>
      <c r="V10" s="605" t="s">
        <v>494</v>
      </c>
      <c r="W10" s="607" t="s">
        <v>494</v>
      </c>
      <c r="X10" s="25" t="s">
        <v>141</v>
      </c>
    </row>
    <row r="11" spans="1:24" ht="15">
      <c r="A11" s="55"/>
      <c r="B11" s="475">
        <v>3</v>
      </c>
      <c r="C11" s="606" t="s">
        <v>494</v>
      </c>
      <c r="D11" s="605" t="s">
        <v>494</v>
      </c>
      <c r="E11" s="605" t="s">
        <v>494</v>
      </c>
      <c r="F11" s="607" t="s">
        <v>494</v>
      </c>
      <c r="G11" s="605" t="s">
        <v>494</v>
      </c>
      <c r="H11" s="605" t="s">
        <v>494</v>
      </c>
      <c r="I11" s="605" t="s">
        <v>494</v>
      </c>
      <c r="J11" s="605" t="s">
        <v>494</v>
      </c>
      <c r="K11" s="606" t="s">
        <v>494</v>
      </c>
      <c r="L11" s="605" t="s">
        <v>494</v>
      </c>
      <c r="M11" s="605" t="s">
        <v>494</v>
      </c>
      <c r="N11" s="605" t="s">
        <v>494</v>
      </c>
      <c r="O11" s="607" t="s">
        <v>494</v>
      </c>
      <c r="P11" s="606" t="s">
        <v>494</v>
      </c>
      <c r="Q11" s="605" t="s">
        <v>494</v>
      </c>
      <c r="R11" s="605" t="s">
        <v>494</v>
      </c>
      <c r="S11" s="607" t="s">
        <v>494</v>
      </c>
      <c r="T11" s="606" t="s">
        <v>494</v>
      </c>
      <c r="U11" s="605" t="s">
        <v>494</v>
      </c>
      <c r="V11" s="605" t="s">
        <v>494</v>
      </c>
      <c r="W11" s="607" t="s">
        <v>494</v>
      </c>
      <c r="X11" s="25" t="s">
        <v>141</v>
      </c>
    </row>
    <row r="12" spans="1:24" ht="15">
      <c r="A12" s="55"/>
      <c r="B12" s="475">
        <v>4</v>
      </c>
      <c r="C12" s="606" t="s">
        <v>494</v>
      </c>
      <c r="D12" s="605" t="s">
        <v>494</v>
      </c>
      <c r="E12" s="605" t="s">
        <v>494</v>
      </c>
      <c r="F12" s="607" t="s">
        <v>494</v>
      </c>
      <c r="G12" s="605" t="s">
        <v>494</v>
      </c>
      <c r="H12" s="605" t="s">
        <v>494</v>
      </c>
      <c r="I12" s="605" t="s">
        <v>494</v>
      </c>
      <c r="J12" s="605" t="s">
        <v>494</v>
      </c>
      <c r="K12" s="606" t="s">
        <v>494</v>
      </c>
      <c r="L12" s="605" t="s">
        <v>494</v>
      </c>
      <c r="M12" s="605" t="s">
        <v>494</v>
      </c>
      <c r="N12" s="605" t="s">
        <v>494</v>
      </c>
      <c r="O12" s="607" t="s">
        <v>494</v>
      </c>
      <c r="P12" s="606" t="s">
        <v>494</v>
      </c>
      <c r="Q12" s="605" t="s">
        <v>494</v>
      </c>
      <c r="R12" s="605" t="s">
        <v>494</v>
      </c>
      <c r="S12" s="607" t="s">
        <v>494</v>
      </c>
      <c r="T12" s="606" t="s">
        <v>494</v>
      </c>
      <c r="U12" s="605" t="s">
        <v>494</v>
      </c>
      <c r="V12" s="605" t="s">
        <v>494</v>
      </c>
      <c r="W12" s="607" t="s">
        <v>494</v>
      </c>
      <c r="X12" s="25" t="s">
        <v>141</v>
      </c>
    </row>
    <row r="13" spans="1:24" ht="15">
      <c r="A13" s="55"/>
      <c r="B13" s="475">
        <v>5</v>
      </c>
      <c r="C13" s="606" t="s">
        <v>494</v>
      </c>
      <c r="D13" s="605" t="s">
        <v>494</v>
      </c>
      <c r="E13" s="605" t="s">
        <v>494</v>
      </c>
      <c r="F13" s="607" t="s">
        <v>494</v>
      </c>
      <c r="G13" s="605" t="s">
        <v>494</v>
      </c>
      <c r="H13" s="605" t="s">
        <v>494</v>
      </c>
      <c r="I13" s="605" t="s">
        <v>494</v>
      </c>
      <c r="J13" s="605" t="s">
        <v>494</v>
      </c>
      <c r="K13" s="606" t="s">
        <v>494</v>
      </c>
      <c r="L13" s="605" t="s">
        <v>494</v>
      </c>
      <c r="M13" s="605" t="s">
        <v>494</v>
      </c>
      <c r="N13" s="605" t="s">
        <v>494</v>
      </c>
      <c r="O13" s="607" t="s">
        <v>494</v>
      </c>
      <c r="P13" s="606" t="s">
        <v>494</v>
      </c>
      <c r="Q13" s="605" t="s">
        <v>494</v>
      </c>
      <c r="R13" s="605" t="s">
        <v>494</v>
      </c>
      <c r="S13" s="607" t="s">
        <v>494</v>
      </c>
      <c r="T13" s="606" t="s">
        <v>494</v>
      </c>
      <c r="U13" s="605" t="s">
        <v>494</v>
      </c>
      <c r="V13" s="605" t="s">
        <v>494</v>
      </c>
      <c r="W13" s="607" t="s">
        <v>494</v>
      </c>
      <c r="X13" s="25" t="s">
        <v>141</v>
      </c>
    </row>
    <row r="14" spans="1:24" ht="15">
      <c r="A14" s="55"/>
      <c r="B14" s="475">
        <v>6</v>
      </c>
      <c r="C14" s="606" t="s">
        <v>494</v>
      </c>
      <c r="D14" s="605" t="s">
        <v>494</v>
      </c>
      <c r="E14" s="605" t="s">
        <v>494</v>
      </c>
      <c r="F14" s="607" t="s">
        <v>494</v>
      </c>
      <c r="G14" s="605" t="s">
        <v>494</v>
      </c>
      <c r="H14" s="605" t="s">
        <v>494</v>
      </c>
      <c r="I14" s="605" t="s">
        <v>494</v>
      </c>
      <c r="J14" s="605" t="s">
        <v>494</v>
      </c>
      <c r="K14" s="606" t="s">
        <v>494</v>
      </c>
      <c r="L14" s="605" t="s">
        <v>494</v>
      </c>
      <c r="M14" s="605" t="s">
        <v>494</v>
      </c>
      <c r="N14" s="605" t="s">
        <v>494</v>
      </c>
      <c r="O14" s="607" t="s">
        <v>494</v>
      </c>
      <c r="P14" s="606" t="s">
        <v>494</v>
      </c>
      <c r="Q14" s="605" t="s">
        <v>494</v>
      </c>
      <c r="R14" s="605" t="s">
        <v>494</v>
      </c>
      <c r="S14" s="607" t="s">
        <v>494</v>
      </c>
      <c r="T14" s="606" t="s">
        <v>494</v>
      </c>
      <c r="U14" s="605" t="s">
        <v>494</v>
      </c>
      <c r="V14" s="605" t="s">
        <v>494</v>
      </c>
      <c r="W14" s="607" t="s">
        <v>494</v>
      </c>
      <c r="X14" s="25" t="s">
        <v>141</v>
      </c>
    </row>
    <row r="15" spans="1:24" ht="15">
      <c r="A15" s="55"/>
      <c r="B15" s="475">
        <v>7</v>
      </c>
      <c r="C15" s="606" t="s">
        <v>494</v>
      </c>
      <c r="D15" s="605" t="s">
        <v>494</v>
      </c>
      <c r="E15" s="605" t="s">
        <v>494</v>
      </c>
      <c r="F15" s="607" t="s">
        <v>494</v>
      </c>
      <c r="G15" s="605" t="s">
        <v>494</v>
      </c>
      <c r="H15" s="605" t="s">
        <v>494</v>
      </c>
      <c r="I15" s="605" t="s">
        <v>494</v>
      </c>
      <c r="J15" s="605" t="s">
        <v>494</v>
      </c>
      <c r="K15" s="606" t="s">
        <v>494</v>
      </c>
      <c r="L15" s="605" t="s">
        <v>494</v>
      </c>
      <c r="M15" s="605" t="s">
        <v>494</v>
      </c>
      <c r="N15" s="605" t="s">
        <v>494</v>
      </c>
      <c r="O15" s="607" t="s">
        <v>494</v>
      </c>
      <c r="P15" s="606" t="s">
        <v>494</v>
      </c>
      <c r="Q15" s="605" t="s">
        <v>494</v>
      </c>
      <c r="R15" s="605" t="s">
        <v>494</v>
      </c>
      <c r="S15" s="607" t="s">
        <v>494</v>
      </c>
      <c r="T15" s="606" t="s">
        <v>494</v>
      </c>
      <c r="U15" s="605" t="s">
        <v>494</v>
      </c>
      <c r="V15" s="605" t="s">
        <v>494</v>
      </c>
      <c r="W15" s="607" t="s">
        <v>494</v>
      </c>
      <c r="X15" s="25" t="s">
        <v>141</v>
      </c>
    </row>
    <row r="16" spans="1:24" ht="15">
      <c r="A16" s="55"/>
      <c r="B16" s="475">
        <v>8</v>
      </c>
      <c r="C16" s="606" t="s">
        <v>494</v>
      </c>
      <c r="D16" s="605" t="s">
        <v>494</v>
      </c>
      <c r="E16" s="605" t="s">
        <v>494</v>
      </c>
      <c r="F16" s="607" t="s">
        <v>494</v>
      </c>
      <c r="G16" s="605" t="s">
        <v>494</v>
      </c>
      <c r="H16" s="605" t="s">
        <v>494</v>
      </c>
      <c r="I16" s="605" t="s">
        <v>494</v>
      </c>
      <c r="J16" s="605" t="s">
        <v>494</v>
      </c>
      <c r="K16" s="606" t="s">
        <v>494</v>
      </c>
      <c r="L16" s="605" t="s">
        <v>494</v>
      </c>
      <c r="M16" s="605" t="s">
        <v>494</v>
      </c>
      <c r="N16" s="605" t="s">
        <v>494</v>
      </c>
      <c r="O16" s="607" t="s">
        <v>494</v>
      </c>
      <c r="P16" s="606" t="s">
        <v>494</v>
      </c>
      <c r="Q16" s="605" t="s">
        <v>494</v>
      </c>
      <c r="R16" s="605" t="s">
        <v>494</v>
      </c>
      <c r="S16" s="607" t="s">
        <v>494</v>
      </c>
      <c r="T16" s="606" t="s">
        <v>494</v>
      </c>
      <c r="U16" s="605" t="s">
        <v>494</v>
      </c>
      <c r="V16" s="605" t="s">
        <v>494</v>
      </c>
      <c r="W16" s="607" t="s">
        <v>494</v>
      </c>
      <c r="X16" s="25" t="s">
        <v>141</v>
      </c>
    </row>
    <row r="17" spans="1:24" ht="15">
      <c r="A17" s="55"/>
      <c r="B17" s="475">
        <v>9</v>
      </c>
      <c r="C17" s="606" t="s">
        <v>494</v>
      </c>
      <c r="D17" s="605" t="s">
        <v>494</v>
      </c>
      <c r="E17" s="605" t="s">
        <v>494</v>
      </c>
      <c r="F17" s="607" t="s">
        <v>494</v>
      </c>
      <c r="G17" s="605" t="s">
        <v>494</v>
      </c>
      <c r="H17" s="605" t="s">
        <v>494</v>
      </c>
      <c r="I17" s="605" t="s">
        <v>494</v>
      </c>
      <c r="J17" s="605" t="s">
        <v>494</v>
      </c>
      <c r="K17" s="606" t="s">
        <v>494</v>
      </c>
      <c r="L17" s="605" t="s">
        <v>494</v>
      </c>
      <c r="M17" s="605" t="s">
        <v>494</v>
      </c>
      <c r="N17" s="605" t="s">
        <v>494</v>
      </c>
      <c r="O17" s="607" t="s">
        <v>494</v>
      </c>
      <c r="P17" s="606" t="s">
        <v>494</v>
      </c>
      <c r="Q17" s="605" t="s">
        <v>494</v>
      </c>
      <c r="R17" s="605" t="s">
        <v>494</v>
      </c>
      <c r="S17" s="607" t="s">
        <v>494</v>
      </c>
      <c r="T17" s="606" t="s">
        <v>494</v>
      </c>
      <c r="U17" s="605" t="s">
        <v>494</v>
      </c>
      <c r="V17" s="605" t="s">
        <v>494</v>
      </c>
      <c r="W17" s="607" t="s">
        <v>494</v>
      </c>
      <c r="X17" s="25" t="s">
        <v>141</v>
      </c>
    </row>
    <row r="18" spans="1:24" ht="15">
      <c r="A18" s="55"/>
      <c r="B18" s="475">
        <v>10</v>
      </c>
      <c r="C18" s="606" t="s">
        <v>494</v>
      </c>
      <c r="D18" s="605" t="s">
        <v>494</v>
      </c>
      <c r="E18" s="605" t="s">
        <v>494</v>
      </c>
      <c r="F18" s="607" t="s">
        <v>494</v>
      </c>
      <c r="G18" s="605" t="s">
        <v>494</v>
      </c>
      <c r="H18" s="605" t="s">
        <v>494</v>
      </c>
      <c r="I18" s="605" t="s">
        <v>494</v>
      </c>
      <c r="J18" s="605" t="s">
        <v>494</v>
      </c>
      <c r="K18" s="606" t="s">
        <v>494</v>
      </c>
      <c r="L18" s="605" t="s">
        <v>494</v>
      </c>
      <c r="M18" s="605" t="s">
        <v>494</v>
      </c>
      <c r="N18" s="605" t="s">
        <v>494</v>
      </c>
      <c r="O18" s="607" t="s">
        <v>494</v>
      </c>
      <c r="P18" s="606" t="s">
        <v>494</v>
      </c>
      <c r="Q18" s="605" t="s">
        <v>494</v>
      </c>
      <c r="R18" s="605" t="s">
        <v>494</v>
      </c>
      <c r="S18" s="607" t="s">
        <v>494</v>
      </c>
      <c r="T18" s="606" t="s">
        <v>494</v>
      </c>
      <c r="U18" s="605" t="s">
        <v>494</v>
      </c>
      <c r="V18" s="605" t="s">
        <v>494</v>
      </c>
      <c r="W18" s="607" t="s">
        <v>494</v>
      </c>
      <c r="X18" s="25" t="s">
        <v>141</v>
      </c>
    </row>
    <row r="19" spans="1:24" ht="15">
      <c r="A19" s="55"/>
      <c r="B19" s="475">
        <v>11</v>
      </c>
      <c r="C19" s="606" t="s">
        <v>494</v>
      </c>
      <c r="D19" s="605" t="s">
        <v>494</v>
      </c>
      <c r="E19" s="605" t="s">
        <v>494</v>
      </c>
      <c r="F19" s="607" t="s">
        <v>494</v>
      </c>
      <c r="G19" s="605" t="s">
        <v>494</v>
      </c>
      <c r="H19" s="605" t="s">
        <v>494</v>
      </c>
      <c r="I19" s="605" t="s">
        <v>494</v>
      </c>
      <c r="J19" s="605" t="s">
        <v>494</v>
      </c>
      <c r="K19" s="606" t="s">
        <v>494</v>
      </c>
      <c r="L19" s="605" t="s">
        <v>494</v>
      </c>
      <c r="M19" s="605" t="s">
        <v>494</v>
      </c>
      <c r="N19" s="605" t="s">
        <v>494</v>
      </c>
      <c r="O19" s="607" t="s">
        <v>494</v>
      </c>
      <c r="P19" s="606" t="s">
        <v>494</v>
      </c>
      <c r="Q19" s="605" t="s">
        <v>494</v>
      </c>
      <c r="R19" s="605" t="s">
        <v>494</v>
      </c>
      <c r="S19" s="607" t="s">
        <v>494</v>
      </c>
      <c r="T19" s="606" t="s">
        <v>494</v>
      </c>
      <c r="U19" s="605" t="s">
        <v>494</v>
      </c>
      <c r="V19" s="605" t="s">
        <v>494</v>
      </c>
      <c r="W19" s="607" t="s">
        <v>494</v>
      </c>
      <c r="X19" s="25" t="s">
        <v>141</v>
      </c>
    </row>
    <row r="20" spans="1:24" ht="15">
      <c r="A20" s="55"/>
      <c r="B20" s="475">
        <v>12</v>
      </c>
      <c r="C20" s="606" t="s">
        <v>494</v>
      </c>
      <c r="D20" s="605" t="s">
        <v>494</v>
      </c>
      <c r="E20" s="605" t="s">
        <v>494</v>
      </c>
      <c r="F20" s="607" t="s">
        <v>494</v>
      </c>
      <c r="G20" s="605" t="s">
        <v>494</v>
      </c>
      <c r="H20" s="605" t="s">
        <v>494</v>
      </c>
      <c r="I20" s="605" t="s">
        <v>494</v>
      </c>
      <c r="J20" s="605" t="s">
        <v>494</v>
      </c>
      <c r="K20" s="606" t="s">
        <v>494</v>
      </c>
      <c r="L20" s="605" t="s">
        <v>494</v>
      </c>
      <c r="M20" s="605" t="s">
        <v>494</v>
      </c>
      <c r="N20" s="605" t="s">
        <v>494</v>
      </c>
      <c r="O20" s="607" t="s">
        <v>494</v>
      </c>
      <c r="P20" s="606" t="s">
        <v>494</v>
      </c>
      <c r="Q20" s="605" t="s">
        <v>494</v>
      </c>
      <c r="R20" s="605" t="s">
        <v>494</v>
      </c>
      <c r="S20" s="607" t="s">
        <v>494</v>
      </c>
      <c r="T20" s="606" t="s">
        <v>494</v>
      </c>
      <c r="U20" s="605" t="s">
        <v>494</v>
      </c>
      <c r="V20" s="605" t="s">
        <v>494</v>
      </c>
      <c r="W20" s="607" t="s">
        <v>494</v>
      </c>
      <c r="X20" s="25" t="s">
        <v>141</v>
      </c>
    </row>
    <row r="21" spans="1:24" ht="15">
      <c r="A21" s="55"/>
      <c r="B21" s="475">
        <v>13</v>
      </c>
      <c r="C21" s="606" t="s">
        <v>494</v>
      </c>
      <c r="D21" s="605" t="s">
        <v>494</v>
      </c>
      <c r="E21" s="605" t="s">
        <v>494</v>
      </c>
      <c r="F21" s="607" t="s">
        <v>494</v>
      </c>
      <c r="G21" s="605" t="s">
        <v>494</v>
      </c>
      <c r="H21" s="605" t="s">
        <v>494</v>
      </c>
      <c r="I21" s="605" t="s">
        <v>494</v>
      </c>
      <c r="J21" s="605" t="s">
        <v>494</v>
      </c>
      <c r="K21" s="606" t="s">
        <v>494</v>
      </c>
      <c r="L21" s="605" t="s">
        <v>494</v>
      </c>
      <c r="M21" s="605" t="s">
        <v>494</v>
      </c>
      <c r="N21" s="605" t="s">
        <v>494</v>
      </c>
      <c r="O21" s="607" t="s">
        <v>494</v>
      </c>
      <c r="P21" s="606" t="s">
        <v>494</v>
      </c>
      <c r="Q21" s="605" t="s">
        <v>494</v>
      </c>
      <c r="R21" s="605" t="s">
        <v>494</v>
      </c>
      <c r="S21" s="607" t="s">
        <v>494</v>
      </c>
      <c r="T21" s="606" t="s">
        <v>494</v>
      </c>
      <c r="U21" s="605" t="s">
        <v>494</v>
      </c>
      <c r="V21" s="605" t="s">
        <v>494</v>
      </c>
      <c r="W21" s="607" t="s">
        <v>494</v>
      </c>
      <c r="X21" s="25" t="s">
        <v>141</v>
      </c>
    </row>
    <row r="22" spans="1:24" ht="15">
      <c r="A22" s="55"/>
      <c r="B22" s="475">
        <v>14</v>
      </c>
      <c r="C22" s="606" t="s">
        <v>494</v>
      </c>
      <c r="D22" s="605" t="s">
        <v>494</v>
      </c>
      <c r="E22" s="605" t="s">
        <v>494</v>
      </c>
      <c r="F22" s="607" t="s">
        <v>494</v>
      </c>
      <c r="G22" s="605" t="s">
        <v>494</v>
      </c>
      <c r="H22" s="605" t="s">
        <v>494</v>
      </c>
      <c r="I22" s="605" t="s">
        <v>494</v>
      </c>
      <c r="J22" s="605" t="s">
        <v>494</v>
      </c>
      <c r="K22" s="606" t="s">
        <v>494</v>
      </c>
      <c r="L22" s="605" t="s">
        <v>494</v>
      </c>
      <c r="M22" s="605" t="s">
        <v>494</v>
      </c>
      <c r="N22" s="605" t="s">
        <v>494</v>
      </c>
      <c r="O22" s="607" t="s">
        <v>494</v>
      </c>
      <c r="P22" s="606" t="s">
        <v>494</v>
      </c>
      <c r="Q22" s="605" t="s">
        <v>494</v>
      </c>
      <c r="R22" s="605" t="s">
        <v>494</v>
      </c>
      <c r="S22" s="607" t="s">
        <v>494</v>
      </c>
      <c r="T22" s="606" t="s">
        <v>494</v>
      </c>
      <c r="U22" s="605" t="s">
        <v>494</v>
      </c>
      <c r="V22" s="605" t="s">
        <v>494</v>
      </c>
      <c r="W22" s="607" t="s">
        <v>494</v>
      </c>
      <c r="X22" s="25" t="s">
        <v>141</v>
      </c>
    </row>
    <row r="23" spans="1:24" ht="15">
      <c r="A23" s="55"/>
      <c r="B23" s="475">
        <v>15</v>
      </c>
      <c r="C23" s="606" t="s">
        <v>494</v>
      </c>
      <c r="D23" s="605" t="s">
        <v>494</v>
      </c>
      <c r="E23" s="605" t="s">
        <v>494</v>
      </c>
      <c r="F23" s="607" t="s">
        <v>494</v>
      </c>
      <c r="G23" s="605" t="s">
        <v>494</v>
      </c>
      <c r="H23" s="605" t="s">
        <v>494</v>
      </c>
      <c r="I23" s="605" t="s">
        <v>494</v>
      </c>
      <c r="J23" s="605" t="s">
        <v>494</v>
      </c>
      <c r="K23" s="606" t="s">
        <v>494</v>
      </c>
      <c r="L23" s="605" t="s">
        <v>494</v>
      </c>
      <c r="M23" s="605" t="s">
        <v>494</v>
      </c>
      <c r="N23" s="605" t="s">
        <v>494</v>
      </c>
      <c r="O23" s="607" t="s">
        <v>494</v>
      </c>
      <c r="P23" s="606" t="s">
        <v>494</v>
      </c>
      <c r="Q23" s="605" t="s">
        <v>494</v>
      </c>
      <c r="R23" s="605" t="s">
        <v>494</v>
      </c>
      <c r="S23" s="607" t="s">
        <v>494</v>
      </c>
      <c r="T23" s="606" t="s">
        <v>494</v>
      </c>
      <c r="U23" s="605" t="s">
        <v>494</v>
      </c>
      <c r="V23" s="605" t="s">
        <v>494</v>
      </c>
      <c r="W23" s="607" t="s">
        <v>494</v>
      </c>
      <c r="X23" s="25" t="s">
        <v>141</v>
      </c>
    </row>
    <row r="24" spans="1:24" ht="15">
      <c r="A24" s="55"/>
      <c r="B24" s="475">
        <v>16</v>
      </c>
      <c r="C24" s="606" t="s">
        <v>494</v>
      </c>
      <c r="D24" s="605" t="s">
        <v>494</v>
      </c>
      <c r="E24" s="605" t="s">
        <v>494</v>
      </c>
      <c r="F24" s="607" t="s">
        <v>494</v>
      </c>
      <c r="G24" s="605" t="s">
        <v>494</v>
      </c>
      <c r="H24" s="605" t="s">
        <v>494</v>
      </c>
      <c r="I24" s="605" t="s">
        <v>494</v>
      </c>
      <c r="J24" s="605" t="s">
        <v>494</v>
      </c>
      <c r="K24" s="606" t="s">
        <v>494</v>
      </c>
      <c r="L24" s="605" t="s">
        <v>494</v>
      </c>
      <c r="M24" s="605" t="s">
        <v>494</v>
      </c>
      <c r="N24" s="605" t="s">
        <v>494</v>
      </c>
      <c r="O24" s="607" t="s">
        <v>494</v>
      </c>
      <c r="P24" s="606" t="s">
        <v>494</v>
      </c>
      <c r="Q24" s="605" t="s">
        <v>494</v>
      </c>
      <c r="R24" s="605" t="s">
        <v>494</v>
      </c>
      <c r="S24" s="607" t="s">
        <v>494</v>
      </c>
      <c r="T24" s="606" t="s">
        <v>494</v>
      </c>
      <c r="U24" s="605" t="s">
        <v>494</v>
      </c>
      <c r="V24" s="605" t="s">
        <v>494</v>
      </c>
      <c r="W24" s="607" t="s">
        <v>494</v>
      </c>
      <c r="X24" s="25" t="s">
        <v>141</v>
      </c>
    </row>
    <row r="25" spans="1:24" ht="15">
      <c r="A25" s="55"/>
      <c r="B25" s="475">
        <v>17</v>
      </c>
      <c r="C25" s="606" t="s">
        <v>494</v>
      </c>
      <c r="D25" s="605" t="s">
        <v>494</v>
      </c>
      <c r="E25" s="605" t="s">
        <v>494</v>
      </c>
      <c r="F25" s="607" t="s">
        <v>494</v>
      </c>
      <c r="G25" s="605" t="s">
        <v>494</v>
      </c>
      <c r="H25" s="605" t="s">
        <v>494</v>
      </c>
      <c r="I25" s="605" t="s">
        <v>494</v>
      </c>
      <c r="J25" s="605" t="s">
        <v>494</v>
      </c>
      <c r="K25" s="606" t="s">
        <v>494</v>
      </c>
      <c r="L25" s="605" t="s">
        <v>494</v>
      </c>
      <c r="M25" s="605" t="s">
        <v>494</v>
      </c>
      <c r="N25" s="605" t="s">
        <v>494</v>
      </c>
      <c r="O25" s="607" t="s">
        <v>494</v>
      </c>
      <c r="P25" s="606" t="s">
        <v>494</v>
      </c>
      <c r="Q25" s="605" t="s">
        <v>494</v>
      </c>
      <c r="R25" s="605" t="s">
        <v>494</v>
      </c>
      <c r="S25" s="607" t="s">
        <v>494</v>
      </c>
      <c r="T25" s="606" t="s">
        <v>494</v>
      </c>
      <c r="U25" s="605" t="s">
        <v>494</v>
      </c>
      <c r="V25" s="605" t="s">
        <v>494</v>
      </c>
      <c r="W25" s="607" t="s">
        <v>494</v>
      </c>
      <c r="X25" s="25" t="s">
        <v>141</v>
      </c>
    </row>
    <row r="26" spans="1:24" ht="15">
      <c r="A26" s="55"/>
      <c r="B26" s="475">
        <v>18</v>
      </c>
      <c r="C26" s="606" t="s">
        <v>494</v>
      </c>
      <c r="D26" s="605" t="s">
        <v>494</v>
      </c>
      <c r="E26" s="605" t="s">
        <v>494</v>
      </c>
      <c r="F26" s="607" t="s">
        <v>494</v>
      </c>
      <c r="G26" s="605" t="s">
        <v>494</v>
      </c>
      <c r="H26" s="605" t="s">
        <v>494</v>
      </c>
      <c r="I26" s="605" t="s">
        <v>494</v>
      </c>
      <c r="J26" s="605" t="s">
        <v>494</v>
      </c>
      <c r="K26" s="606" t="s">
        <v>494</v>
      </c>
      <c r="L26" s="605" t="s">
        <v>494</v>
      </c>
      <c r="M26" s="605" t="s">
        <v>494</v>
      </c>
      <c r="N26" s="605" t="s">
        <v>494</v>
      </c>
      <c r="O26" s="607" t="s">
        <v>494</v>
      </c>
      <c r="P26" s="606" t="s">
        <v>494</v>
      </c>
      <c r="Q26" s="605" t="s">
        <v>494</v>
      </c>
      <c r="R26" s="605" t="s">
        <v>494</v>
      </c>
      <c r="S26" s="607" t="s">
        <v>494</v>
      </c>
      <c r="T26" s="606" t="s">
        <v>494</v>
      </c>
      <c r="U26" s="605" t="s">
        <v>494</v>
      </c>
      <c r="V26" s="605" t="s">
        <v>494</v>
      </c>
      <c r="W26" s="607" t="s">
        <v>494</v>
      </c>
      <c r="X26" s="25" t="s">
        <v>141</v>
      </c>
    </row>
    <row r="27" spans="1:24" ht="15">
      <c r="A27" s="55"/>
      <c r="B27" s="475">
        <v>19</v>
      </c>
      <c r="C27" s="606" t="s">
        <v>494</v>
      </c>
      <c r="D27" s="605" t="s">
        <v>494</v>
      </c>
      <c r="E27" s="605" t="s">
        <v>494</v>
      </c>
      <c r="F27" s="607" t="s">
        <v>494</v>
      </c>
      <c r="G27" s="605" t="s">
        <v>494</v>
      </c>
      <c r="H27" s="605" t="s">
        <v>494</v>
      </c>
      <c r="I27" s="605" t="s">
        <v>494</v>
      </c>
      <c r="J27" s="605" t="s">
        <v>494</v>
      </c>
      <c r="K27" s="606" t="s">
        <v>494</v>
      </c>
      <c r="L27" s="605" t="s">
        <v>494</v>
      </c>
      <c r="M27" s="605" t="s">
        <v>494</v>
      </c>
      <c r="N27" s="605" t="s">
        <v>494</v>
      </c>
      <c r="O27" s="607" t="s">
        <v>494</v>
      </c>
      <c r="P27" s="606" t="s">
        <v>494</v>
      </c>
      <c r="Q27" s="605" t="s">
        <v>494</v>
      </c>
      <c r="R27" s="605" t="s">
        <v>494</v>
      </c>
      <c r="S27" s="607" t="s">
        <v>494</v>
      </c>
      <c r="T27" s="606" t="s">
        <v>494</v>
      </c>
      <c r="U27" s="605" t="s">
        <v>494</v>
      </c>
      <c r="V27" s="605" t="s">
        <v>494</v>
      </c>
      <c r="W27" s="607" t="s">
        <v>494</v>
      </c>
      <c r="X27" s="25" t="s">
        <v>141</v>
      </c>
    </row>
    <row r="28" spans="1:24" ht="15">
      <c r="A28" s="55"/>
      <c r="B28" s="475">
        <v>20</v>
      </c>
      <c r="C28" s="606" t="s">
        <v>494</v>
      </c>
      <c r="D28" s="605" t="s">
        <v>494</v>
      </c>
      <c r="E28" s="605" t="s">
        <v>494</v>
      </c>
      <c r="F28" s="607" t="s">
        <v>494</v>
      </c>
      <c r="G28" s="605" t="s">
        <v>494</v>
      </c>
      <c r="H28" s="605" t="s">
        <v>494</v>
      </c>
      <c r="I28" s="605" t="s">
        <v>494</v>
      </c>
      <c r="J28" s="605" t="s">
        <v>494</v>
      </c>
      <c r="K28" s="606" t="s">
        <v>494</v>
      </c>
      <c r="L28" s="605" t="s">
        <v>494</v>
      </c>
      <c r="M28" s="605" t="s">
        <v>494</v>
      </c>
      <c r="N28" s="605" t="s">
        <v>494</v>
      </c>
      <c r="O28" s="607" t="s">
        <v>494</v>
      </c>
      <c r="P28" s="606" t="s">
        <v>494</v>
      </c>
      <c r="Q28" s="605" t="s">
        <v>494</v>
      </c>
      <c r="R28" s="605" t="s">
        <v>494</v>
      </c>
      <c r="S28" s="607" t="s">
        <v>494</v>
      </c>
      <c r="T28" s="606" t="s">
        <v>494</v>
      </c>
      <c r="U28" s="605" t="s">
        <v>494</v>
      </c>
      <c r="V28" s="605" t="s">
        <v>494</v>
      </c>
      <c r="W28" s="607" t="s">
        <v>494</v>
      </c>
      <c r="X28" s="25" t="s">
        <v>141</v>
      </c>
    </row>
    <row r="29" spans="1:24" ht="15">
      <c r="A29" s="55"/>
      <c r="B29" s="475">
        <v>21</v>
      </c>
      <c r="C29" s="606" t="s">
        <v>494</v>
      </c>
      <c r="D29" s="605" t="s">
        <v>494</v>
      </c>
      <c r="E29" s="605" t="s">
        <v>494</v>
      </c>
      <c r="F29" s="607" t="s">
        <v>494</v>
      </c>
      <c r="G29" s="605" t="s">
        <v>494</v>
      </c>
      <c r="H29" s="605" t="s">
        <v>494</v>
      </c>
      <c r="I29" s="605" t="s">
        <v>494</v>
      </c>
      <c r="J29" s="605" t="s">
        <v>494</v>
      </c>
      <c r="K29" s="606" t="s">
        <v>494</v>
      </c>
      <c r="L29" s="605" t="s">
        <v>494</v>
      </c>
      <c r="M29" s="605" t="s">
        <v>494</v>
      </c>
      <c r="N29" s="605" t="s">
        <v>494</v>
      </c>
      <c r="O29" s="607" t="s">
        <v>494</v>
      </c>
      <c r="P29" s="606" t="s">
        <v>494</v>
      </c>
      <c r="Q29" s="605" t="s">
        <v>494</v>
      </c>
      <c r="R29" s="605" t="s">
        <v>494</v>
      </c>
      <c r="S29" s="607" t="s">
        <v>494</v>
      </c>
      <c r="T29" s="606" t="s">
        <v>494</v>
      </c>
      <c r="U29" s="605" t="s">
        <v>494</v>
      </c>
      <c r="V29" s="605" t="s">
        <v>494</v>
      </c>
      <c r="W29" s="607" t="s">
        <v>494</v>
      </c>
      <c r="X29" s="25" t="s">
        <v>141</v>
      </c>
    </row>
    <row r="30" spans="1:24" ht="15">
      <c r="A30" s="55"/>
      <c r="B30" s="475">
        <v>22</v>
      </c>
      <c r="C30" s="606" t="s">
        <v>494</v>
      </c>
      <c r="D30" s="605" t="s">
        <v>494</v>
      </c>
      <c r="E30" s="605" t="s">
        <v>494</v>
      </c>
      <c r="F30" s="607" t="s">
        <v>494</v>
      </c>
      <c r="G30" s="605" t="s">
        <v>494</v>
      </c>
      <c r="H30" s="605" t="s">
        <v>494</v>
      </c>
      <c r="I30" s="605" t="s">
        <v>494</v>
      </c>
      <c r="J30" s="605" t="s">
        <v>494</v>
      </c>
      <c r="K30" s="606" t="s">
        <v>494</v>
      </c>
      <c r="L30" s="605" t="s">
        <v>494</v>
      </c>
      <c r="M30" s="605" t="s">
        <v>494</v>
      </c>
      <c r="N30" s="605" t="s">
        <v>494</v>
      </c>
      <c r="O30" s="607" t="s">
        <v>494</v>
      </c>
      <c r="P30" s="606" t="s">
        <v>494</v>
      </c>
      <c r="Q30" s="605" t="s">
        <v>494</v>
      </c>
      <c r="R30" s="605" t="s">
        <v>494</v>
      </c>
      <c r="S30" s="607" t="s">
        <v>494</v>
      </c>
      <c r="T30" s="606" t="s">
        <v>494</v>
      </c>
      <c r="U30" s="605" t="s">
        <v>494</v>
      </c>
      <c r="V30" s="605" t="s">
        <v>494</v>
      </c>
      <c r="W30" s="607" t="s">
        <v>494</v>
      </c>
      <c r="X30" s="25" t="s">
        <v>141</v>
      </c>
    </row>
    <row r="31" spans="1:24" ht="15">
      <c r="A31" s="55"/>
      <c r="B31" s="475">
        <v>23</v>
      </c>
      <c r="C31" s="606" t="s">
        <v>494</v>
      </c>
      <c r="D31" s="605" t="s">
        <v>494</v>
      </c>
      <c r="E31" s="605" t="s">
        <v>494</v>
      </c>
      <c r="F31" s="607" t="s">
        <v>494</v>
      </c>
      <c r="G31" s="605" t="s">
        <v>494</v>
      </c>
      <c r="H31" s="605" t="s">
        <v>494</v>
      </c>
      <c r="I31" s="605" t="s">
        <v>494</v>
      </c>
      <c r="J31" s="605" t="s">
        <v>494</v>
      </c>
      <c r="K31" s="606" t="s">
        <v>494</v>
      </c>
      <c r="L31" s="605" t="s">
        <v>494</v>
      </c>
      <c r="M31" s="605" t="s">
        <v>494</v>
      </c>
      <c r="N31" s="605" t="s">
        <v>494</v>
      </c>
      <c r="O31" s="607" t="s">
        <v>494</v>
      </c>
      <c r="P31" s="606" t="s">
        <v>494</v>
      </c>
      <c r="Q31" s="605" t="s">
        <v>494</v>
      </c>
      <c r="R31" s="605" t="s">
        <v>494</v>
      </c>
      <c r="S31" s="607" t="s">
        <v>494</v>
      </c>
      <c r="T31" s="606" t="s">
        <v>494</v>
      </c>
      <c r="U31" s="605" t="s">
        <v>494</v>
      </c>
      <c r="V31" s="605" t="s">
        <v>494</v>
      </c>
      <c r="W31" s="607" t="s">
        <v>494</v>
      </c>
      <c r="X31" s="25" t="s">
        <v>141</v>
      </c>
    </row>
    <row r="32" spans="1:24" ht="15">
      <c r="A32" s="55"/>
      <c r="B32" s="475">
        <v>24</v>
      </c>
      <c r="C32" s="606" t="s">
        <v>494</v>
      </c>
      <c r="D32" s="605" t="s">
        <v>494</v>
      </c>
      <c r="E32" s="605" t="s">
        <v>494</v>
      </c>
      <c r="F32" s="607" t="s">
        <v>494</v>
      </c>
      <c r="G32" s="605" t="s">
        <v>494</v>
      </c>
      <c r="H32" s="605" t="s">
        <v>494</v>
      </c>
      <c r="I32" s="605" t="s">
        <v>494</v>
      </c>
      <c r="J32" s="605" t="s">
        <v>494</v>
      </c>
      <c r="K32" s="606" t="s">
        <v>494</v>
      </c>
      <c r="L32" s="605" t="s">
        <v>494</v>
      </c>
      <c r="M32" s="605" t="s">
        <v>494</v>
      </c>
      <c r="N32" s="605" t="s">
        <v>494</v>
      </c>
      <c r="O32" s="607" t="s">
        <v>494</v>
      </c>
      <c r="P32" s="606" t="s">
        <v>494</v>
      </c>
      <c r="Q32" s="605" t="s">
        <v>494</v>
      </c>
      <c r="R32" s="605" t="s">
        <v>494</v>
      </c>
      <c r="S32" s="607" t="s">
        <v>494</v>
      </c>
      <c r="T32" s="606" t="s">
        <v>494</v>
      </c>
      <c r="U32" s="605" t="s">
        <v>494</v>
      </c>
      <c r="V32" s="605" t="s">
        <v>494</v>
      </c>
      <c r="W32" s="607" t="s">
        <v>494</v>
      </c>
      <c r="X32" s="25" t="s">
        <v>141</v>
      </c>
    </row>
    <row r="33" spans="1:24" ht="15">
      <c r="A33" s="55"/>
      <c r="B33" s="475">
        <v>25</v>
      </c>
      <c r="C33" s="606" t="s">
        <v>494</v>
      </c>
      <c r="D33" s="605" t="s">
        <v>494</v>
      </c>
      <c r="E33" s="605" t="s">
        <v>494</v>
      </c>
      <c r="F33" s="607" t="s">
        <v>494</v>
      </c>
      <c r="G33" s="605" t="s">
        <v>494</v>
      </c>
      <c r="H33" s="605" t="s">
        <v>494</v>
      </c>
      <c r="I33" s="605" t="s">
        <v>494</v>
      </c>
      <c r="J33" s="605" t="s">
        <v>494</v>
      </c>
      <c r="K33" s="606" t="s">
        <v>494</v>
      </c>
      <c r="L33" s="605" t="s">
        <v>494</v>
      </c>
      <c r="M33" s="605" t="s">
        <v>494</v>
      </c>
      <c r="N33" s="605" t="s">
        <v>494</v>
      </c>
      <c r="O33" s="607" t="s">
        <v>494</v>
      </c>
      <c r="P33" s="606" t="s">
        <v>494</v>
      </c>
      <c r="Q33" s="605" t="s">
        <v>494</v>
      </c>
      <c r="R33" s="605" t="s">
        <v>494</v>
      </c>
      <c r="S33" s="607" t="s">
        <v>494</v>
      </c>
      <c r="T33" s="606" t="s">
        <v>494</v>
      </c>
      <c r="U33" s="605" t="s">
        <v>494</v>
      </c>
      <c r="V33" s="605" t="s">
        <v>494</v>
      </c>
      <c r="W33" s="607" t="s">
        <v>494</v>
      </c>
      <c r="X33" s="25" t="s">
        <v>141</v>
      </c>
    </row>
    <row r="34" spans="1:24" ht="15">
      <c r="A34" s="55"/>
      <c r="B34" s="475">
        <v>26</v>
      </c>
      <c r="C34" s="606" t="s">
        <v>494</v>
      </c>
      <c r="D34" s="605" t="s">
        <v>494</v>
      </c>
      <c r="E34" s="605" t="s">
        <v>494</v>
      </c>
      <c r="F34" s="607" t="s">
        <v>494</v>
      </c>
      <c r="G34" s="605" t="s">
        <v>494</v>
      </c>
      <c r="H34" s="605" t="s">
        <v>494</v>
      </c>
      <c r="I34" s="605" t="s">
        <v>494</v>
      </c>
      <c r="J34" s="605" t="s">
        <v>494</v>
      </c>
      <c r="K34" s="606" t="s">
        <v>494</v>
      </c>
      <c r="L34" s="605" t="s">
        <v>494</v>
      </c>
      <c r="M34" s="605" t="s">
        <v>494</v>
      </c>
      <c r="N34" s="605" t="s">
        <v>494</v>
      </c>
      <c r="O34" s="607" t="s">
        <v>494</v>
      </c>
      <c r="P34" s="606" t="s">
        <v>494</v>
      </c>
      <c r="Q34" s="605" t="s">
        <v>494</v>
      </c>
      <c r="R34" s="605" t="s">
        <v>494</v>
      </c>
      <c r="S34" s="607" t="s">
        <v>494</v>
      </c>
      <c r="T34" s="606" t="s">
        <v>494</v>
      </c>
      <c r="U34" s="605" t="s">
        <v>494</v>
      </c>
      <c r="V34" s="605" t="s">
        <v>494</v>
      </c>
      <c r="W34" s="607" t="s">
        <v>494</v>
      </c>
      <c r="X34" s="25" t="s">
        <v>141</v>
      </c>
    </row>
    <row r="35" spans="1:24" ht="15">
      <c r="A35" s="55"/>
      <c r="B35" s="475">
        <v>27</v>
      </c>
      <c r="C35" s="606" t="s">
        <v>494</v>
      </c>
      <c r="D35" s="605" t="s">
        <v>494</v>
      </c>
      <c r="E35" s="605" t="s">
        <v>494</v>
      </c>
      <c r="F35" s="607" t="s">
        <v>494</v>
      </c>
      <c r="G35" s="605" t="s">
        <v>494</v>
      </c>
      <c r="H35" s="605" t="s">
        <v>494</v>
      </c>
      <c r="I35" s="605" t="s">
        <v>494</v>
      </c>
      <c r="J35" s="605" t="s">
        <v>494</v>
      </c>
      <c r="K35" s="606" t="s">
        <v>494</v>
      </c>
      <c r="L35" s="605" t="s">
        <v>494</v>
      </c>
      <c r="M35" s="605" t="s">
        <v>494</v>
      </c>
      <c r="N35" s="605" t="s">
        <v>494</v>
      </c>
      <c r="O35" s="607" t="s">
        <v>494</v>
      </c>
      <c r="P35" s="606" t="s">
        <v>494</v>
      </c>
      <c r="Q35" s="605" t="s">
        <v>494</v>
      </c>
      <c r="R35" s="605" t="s">
        <v>494</v>
      </c>
      <c r="S35" s="607" t="s">
        <v>494</v>
      </c>
      <c r="T35" s="606" t="s">
        <v>494</v>
      </c>
      <c r="U35" s="605" t="s">
        <v>494</v>
      </c>
      <c r="V35" s="605" t="s">
        <v>494</v>
      </c>
      <c r="W35" s="607" t="s">
        <v>494</v>
      </c>
      <c r="X35" s="25" t="s">
        <v>141</v>
      </c>
    </row>
    <row r="36" spans="1:24" ht="15">
      <c r="A36" s="55"/>
      <c r="B36" s="475">
        <v>28</v>
      </c>
      <c r="C36" s="606" t="s">
        <v>494</v>
      </c>
      <c r="D36" s="605" t="s">
        <v>494</v>
      </c>
      <c r="E36" s="605" t="s">
        <v>494</v>
      </c>
      <c r="F36" s="607" t="s">
        <v>494</v>
      </c>
      <c r="G36" s="605" t="s">
        <v>494</v>
      </c>
      <c r="H36" s="605" t="s">
        <v>494</v>
      </c>
      <c r="I36" s="605" t="s">
        <v>494</v>
      </c>
      <c r="J36" s="605" t="s">
        <v>494</v>
      </c>
      <c r="K36" s="606" t="s">
        <v>494</v>
      </c>
      <c r="L36" s="605" t="s">
        <v>494</v>
      </c>
      <c r="M36" s="605" t="s">
        <v>494</v>
      </c>
      <c r="N36" s="605" t="s">
        <v>494</v>
      </c>
      <c r="O36" s="607" t="s">
        <v>494</v>
      </c>
      <c r="P36" s="606" t="s">
        <v>494</v>
      </c>
      <c r="Q36" s="605" t="s">
        <v>494</v>
      </c>
      <c r="R36" s="605" t="s">
        <v>494</v>
      </c>
      <c r="S36" s="607" t="s">
        <v>494</v>
      </c>
      <c r="T36" s="606" t="s">
        <v>494</v>
      </c>
      <c r="U36" s="605" t="s">
        <v>494</v>
      </c>
      <c r="V36" s="605" t="s">
        <v>494</v>
      </c>
      <c r="W36" s="607" t="s">
        <v>494</v>
      </c>
      <c r="X36" s="25" t="s">
        <v>141</v>
      </c>
    </row>
    <row r="37" spans="1:24" ht="15">
      <c r="A37" s="55"/>
      <c r="B37" s="475">
        <v>29</v>
      </c>
      <c r="C37" s="606" t="s">
        <v>494</v>
      </c>
      <c r="D37" s="605" t="s">
        <v>494</v>
      </c>
      <c r="E37" s="605" t="s">
        <v>494</v>
      </c>
      <c r="F37" s="607" t="s">
        <v>494</v>
      </c>
      <c r="G37" s="605" t="s">
        <v>494</v>
      </c>
      <c r="H37" s="605" t="s">
        <v>494</v>
      </c>
      <c r="I37" s="605" t="s">
        <v>494</v>
      </c>
      <c r="J37" s="605" t="s">
        <v>494</v>
      </c>
      <c r="K37" s="606" t="s">
        <v>494</v>
      </c>
      <c r="L37" s="605" t="s">
        <v>494</v>
      </c>
      <c r="M37" s="605" t="s">
        <v>494</v>
      </c>
      <c r="N37" s="605" t="s">
        <v>494</v>
      </c>
      <c r="O37" s="607" t="s">
        <v>494</v>
      </c>
      <c r="P37" s="606" t="s">
        <v>494</v>
      </c>
      <c r="Q37" s="605" t="s">
        <v>494</v>
      </c>
      <c r="R37" s="605" t="s">
        <v>494</v>
      </c>
      <c r="S37" s="607" t="s">
        <v>494</v>
      </c>
      <c r="T37" s="606" t="s">
        <v>494</v>
      </c>
      <c r="U37" s="605" t="s">
        <v>494</v>
      </c>
      <c r="V37" s="605" t="s">
        <v>494</v>
      </c>
      <c r="W37" s="607" t="s">
        <v>494</v>
      </c>
      <c r="X37" s="25" t="s">
        <v>141</v>
      </c>
    </row>
    <row r="38" spans="1:24" ht="15">
      <c r="A38" s="55"/>
      <c r="B38" s="475">
        <v>30</v>
      </c>
      <c r="C38" s="606" t="s">
        <v>494</v>
      </c>
      <c r="D38" s="605" t="s">
        <v>494</v>
      </c>
      <c r="E38" s="605" t="s">
        <v>494</v>
      </c>
      <c r="F38" s="607" t="s">
        <v>494</v>
      </c>
      <c r="G38" s="605" t="s">
        <v>494</v>
      </c>
      <c r="H38" s="605" t="s">
        <v>494</v>
      </c>
      <c r="I38" s="605" t="s">
        <v>494</v>
      </c>
      <c r="J38" s="605" t="s">
        <v>494</v>
      </c>
      <c r="K38" s="606" t="s">
        <v>494</v>
      </c>
      <c r="L38" s="605" t="s">
        <v>494</v>
      </c>
      <c r="M38" s="605" t="s">
        <v>494</v>
      </c>
      <c r="N38" s="605" t="s">
        <v>494</v>
      </c>
      <c r="O38" s="607" t="s">
        <v>494</v>
      </c>
      <c r="P38" s="606" t="s">
        <v>494</v>
      </c>
      <c r="Q38" s="605" t="s">
        <v>494</v>
      </c>
      <c r="R38" s="605" t="s">
        <v>494</v>
      </c>
      <c r="S38" s="607" t="s">
        <v>494</v>
      </c>
      <c r="T38" s="606" t="s">
        <v>494</v>
      </c>
      <c r="U38" s="605" t="s">
        <v>494</v>
      </c>
      <c r="V38" s="605" t="s">
        <v>494</v>
      </c>
      <c r="W38" s="607" t="s">
        <v>494</v>
      </c>
      <c r="X38" s="25" t="s">
        <v>141</v>
      </c>
    </row>
    <row r="39" spans="1:24" ht="15">
      <c r="A39" s="55"/>
      <c r="B39" s="475">
        <f>B38+1</f>
        <v>31</v>
      </c>
      <c r="C39" s="606" t="s">
        <v>494</v>
      </c>
      <c r="D39" s="605" t="s">
        <v>494</v>
      </c>
      <c r="E39" s="605" t="s">
        <v>494</v>
      </c>
      <c r="F39" s="607" t="s">
        <v>494</v>
      </c>
      <c r="G39" s="605" t="s">
        <v>494</v>
      </c>
      <c r="H39" s="605" t="s">
        <v>494</v>
      </c>
      <c r="I39" s="605" t="s">
        <v>494</v>
      </c>
      <c r="J39" s="605" t="s">
        <v>494</v>
      </c>
      <c r="K39" s="606" t="s">
        <v>494</v>
      </c>
      <c r="L39" s="605" t="s">
        <v>494</v>
      </c>
      <c r="M39" s="605" t="s">
        <v>494</v>
      </c>
      <c r="N39" s="605" t="s">
        <v>494</v>
      </c>
      <c r="O39" s="607" t="s">
        <v>494</v>
      </c>
      <c r="P39" s="606" t="s">
        <v>494</v>
      </c>
      <c r="Q39" s="605" t="s">
        <v>494</v>
      </c>
      <c r="R39" s="605" t="s">
        <v>494</v>
      </c>
      <c r="S39" s="607" t="s">
        <v>494</v>
      </c>
      <c r="T39" s="606" t="s">
        <v>494</v>
      </c>
      <c r="U39" s="605" t="s">
        <v>494</v>
      </c>
      <c r="V39" s="605" t="s">
        <v>494</v>
      </c>
      <c r="W39" s="607" t="s">
        <v>494</v>
      </c>
      <c r="X39" s="25" t="s">
        <v>141</v>
      </c>
    </row>
    <row r="40" spans="1:24" ht="15">
      <c r="A40" s="55"/>
      <c r="B40" s="475">
        <f aca="true" t="shared" si="0" ref="B40:B68">B39+1</f>
        <v>32</v>
      </c>
      <c r="C40" s="606" t="s">
        <v>494</v>
      </c>
      <c r="D40" s="605" t="s">
        <v>494</v>
      </c>
      <c r="E40" s="605" t="s">
        <v>494</v>
      </c>
      <c r="F40" s="607" t="s">
        <v>494</v>
      </c>
      <c r="G40" s="605" t="s">
        <v>494</v>
      </c>
      <c r="H40" s="605" t="s">
        <v>494</v>
      </c>
      <c r="I40" s="605" t="s">
        <v>494</v>
      </c>
      <c r="J40" s="605" t="s">
        <v>494</v>
      </c>
      <c r="K40" s="606" t="s">
        <v>494</v>
      </c>
      <c r="L40" s="605" t="s">
        <v>494</v>
      </c>
      <c r="M40" s="605" t="s">
        <v>494</v>
      </c>
      <c r="N40" s="605" t="s">
        <v>494</v>
      </c>
      <c r="O40" s="607" t="s">
        <v>494</v>
      </c>
      <c r="P40" s="606" t="s">
        <v>494</v>
      </c>
      <c r="Q40" s="605" t="s">
        <v>494</v>
      </c>
      <c r="R40" s="605" t="s">
        <v>494</v>
      </c>
      <c r="S40" s="607" t="s">
        <v>494</v>
      </c>
      <c r="T40" s="606" t="s">
        <v>494</v>
      </c>
      <c r="U40" s="605" t="s">
        <v>494</v>
      </c>
      <c r="V40" s="605" t="s">
        <v>494</v>
      </c>
      <c r="W40" s="607" t="s">
        <v>494</v>
      </c>
      <c r="X40" s="25" t="s">
        <v>141</v>
      </c>
    </row>
    <row r="41" spans="1:24" ht="15">
      <c r="A41" s="55"/>
      <c r="B41" s="475">
        <f t="shared" si="0"/>
        <v>33</v>
      </c>
      <c r="C41" s="606" t="s">
        <v>494</v>
      </c>
      <c r="D41" s="605" t="s">
        <v>494</v>
      </c>
      <c r="E41" s="605" t="s">
        <v>494</v>
      </c>
      <c r="F41" s="607" t="s">
        <v>494</v>
      </c>
      <c r="G41" s="605" t="s">
        <v>494</v>
      </c>
      <c r="H41" s="605" t="s">
        <v>494</v>
      </c>
      <c r="I41" s="605" t="s">
        <v>494</v>
      </c>
      <c r="J41" s="605" t="s">
        <v>494</v>
      </c>
      <c r="K41" s="606" t="s">
        <v>494</v>
      </c>
      <c r="L41" s="605" t="s">
        <v>494</v>
      </c>
      <c r="M41" s="605" t="s">
        <v>494</v>
      </c>
      <c r="N41" s="605" t="s">
        <v>494</v>
      </c>
      <c r="O41" s="607" t="s">
        <v>494</v>
      </c>
      <c r="P41" s="606" t="s">
        <v>494</v>
      </c>
      <c r="Q41" s="605" t="s">
        <v>494</v>
      </c>
      <c r="R41" s="605" t="s">
        <v>494</v>
      </c>
      <c r="S41" s="607" t="s">
        <v>494</v>
      </c>
      <c r="T41" s="606" t="s">
        <v>494</v>
      </c>
      <c r="U41" s="605" t="s">
        <v>494</v>
      </c>
      <c r="V41" s="605" t="s">
        <v>494</v>
      </c>
      <c r="W41" s="607" t="s">
        <v>494</v>
      </c>
      <c r="X41" s="25" t="s">
        <v>141</v>
      </c>
    </row>
    <row r="42" spans="1:24" ht="15">
      <c r="A42" s="55"/>
      <c r="B42" s="475">
        <f t="shared" si="0"/>
        <v>34</v>
      </c>
      <c r="C42" s="606" t="s">
        <v>494</v>
      </c>
      <c r="D42" s="605" t="s">
        <v>494</v>
      </c>
      <c r="E42" s="605" t="s">
        <v>494</v>
      </c>
      <c r="F42" s="607" t="s">
        <v>494</v>
      </c>
      <c r="G42" s="605" t="s">
        <v>494</v>
      </c>
      <c r="H42" s="605" t="s">
        <v>494</v>
      </c>
      <c r="I42" s="605" t="s">
        <v>494</v>
      </c>
      <c r="J42" s="605" t="s">
        <v>494</v>
      </c>
      <c r="K42" s="606" t="s">
        <v>494</v>
      </c>
      <c r="L42" s="605" t="s">
        <v>494</v>
      </c>
      <c r="M42" s="605" t="s">
        <v>494</v>
      </c>
      <c r="N42" s="605" t="s">
        <v>494</v>
      </c>
      <c r="O42" s="607" t="s">
        <v>494</v>
      </c>
      <c r="P42" s="606" t="s">
        <v>494</v>
      </c>
      <c r="Q42" s="605" t="s">
        <v>494</v>
      </c>
      <c r="R42" s="605" t="s">
        <v>494</v>
      </c>
      <c r="S42" s="607" t="s">
        <v>494</v>
      </c>
      <c r="T42" s="606" t="s">
        <v>494</v>
      </c>
      <c r="U42" s="605" t="s">
        <v>494</v>
      </c>
      <c r="V42" s="605" t="s">
        <v>494</v>
      </c>
      <c r="W42" s="607" t="s">
        <v>494</v>
      </c>
      <c r="X42" s="25" t="s">
        <v>141</v>
      </c>
    </row>
    <row r="43" spans="1:24" ht="15">
      <c r="A43" s="55"/>
      <c r="B43" s="475">
        <f t="shared" si="0"/>
        <v>35</v>
      </c>
      <c r="C43" s="606" t="s">
        <v>494</v>
      </c>
      <c r="D43" s="605" t="s">
        <v>494</v>
      </c>
      <c r="E43" s="605" t="s">
        <v>494</v>
      </c>
      <c r="F43" s="607" t="s">
        <v>494</v>
      </c>
      <c r="G43" s="605" t="s">
        <v>494</v>
      </c>
      <c r="H43" s="605" t="s">
        <v>494</v>
      </c>
      <c r="I43" s="605" t="s">
        <v>494</v>
      </c>
      <c r="J43" s="605" t="s">
        <v>494</v>
      </c>
      <c r="K43" s="606" t="s">
        <v>494</v>
      </c>
      <c r="L43" s="605" t="s">
        <v>494</v>
      </c>
      <c r="M43" s="605" t="s">
        <v>494</v>
      </c>
      <c r="N43" s="605" t="s">
        <v>494</v>
      </c>
      <c r="O43" s="607" t="s">
        <v>494</v>
      </c>
      <c r="P43" s="606" t="s">
        <v>494</v>
      </c>
      <c r="Q43" s="605" t="s">
        <v>494</v>
      </c>
      <c r="R43" s="605" t="s">
        <v>494</v>
      </c>
      <c r="S43" s="607" t="s">
        <v>494</v>
      </c>
      <c r="T43" s="606" t="s">
        <v>494</v>
      </c>
      <c r="U43" s="605" t="s">
        <v>494</v>
      </c>
      <c r="V43" s="605" t="s">
        <v>494</v>
      </c>
      <c r="W43" s="607" t="s">
        <v>494</v>
      </c>
      <c r="X43" s="25" t="s">
        <v>141</v>
      </c>
    </row>
    <row r="44" spans="1:24" ht="15">
      <c r="A44" s="55"/>
      <c r="B44" s="475">
        <f t="shared" si="0"/>
        <v>36</v>
      </c>
      <c r="C44" s="606" t="s">
        <v>494</v>
      </c>
      <c r="D44" s="605" t="s">
        <v>494</v>
      </c>
      <c r="E44" s="605" t="s">
        <v>494</v>
      </c>
      <c r="F44" s="607" t="s">
        <v>494</v>
      </c>
      <c r="G44" s="605" t="s">
        <v>494</v>
      </c>
      <c r="H44" s="605" t="s">
        <v>494</v>
      </c>
      <c r="I44" s="605" t="s">
        <v>494</v>
      </c>
      <c r="J44" s="605" t="s">
        <v>494</v>
      </c>
      <c r="K44" s="606" t="s">
        <v>494</v>
      </c>
      <c r="L44" s="605" t="s">
        <v>494</v>
      </c>
      <c r="M44" s="605" t="s">
        <v>494</v>
      </c>
      <c r="N44" s="605" t="s">
        <v>494</v>
      </c>
      <c r="O44" s="607" t="s">
        <v>494</v>
      </c>
      <c r="P44" s="606" t="s">
        <v>494</v>
      </c>
      <c r="Q44" s="605" t="s">
        <v>494</v>
      </c>
      <c r="R44" s="605" t="s">
        <v>494</v>
      </c>
      <c r="S44" s="607" t="s">
        <v>494</v>
      </c>
      <c r="T44" s="606" t="s">
        <v>494</v>
      </c>
      <c r="U44" s="605" t="s">
        <v>494</v>
      </c>
      <c r="V44" s="605" t="s">
        <v>494</v>
      </c>
      <c r="W44" s="607" t="s">
        <v>494</v>
      </c>
      <c r="X44" s="25" t="s">
        <v>141</v>
      </c>
    </row>
    <row r="45" spans="1:24" ht="15">
      <c r="A45" s="55"/>
      <c r="B45" s="475">
        <f t="shared" si="0"/>
        <v>37</v>
      </c>
      <c r="C45" s="606" t="s">
        <v>494</v>
      </c>
      <c r="D45" s="605" t="s">
        <v>494</v>
      </c>
      <c r="E45" s="605" t="s">
        <v>494</v>
      </c>
      <c r="F45" s="607" t="s">
        <v>494</v>
      </c>
      <c r="G45" s="605" t="s">
        <v>494</v>
      </c>
      <c r="H45" s="605" t="s">
        <v>494</v>
      </c>
      <c r="I45" s="605" t="s">
        <v>494</v>
      </c>
      <c r="J45" s="605" t="s">
        <v>494</v>
      </c>
      <c r="K45" s="606" t="s">
        <v>494</v>
      </c>
      <c r="L45" s="605" t="s">
        <v>494</v>
      </c>
      <c r="M45" s="605" t="s">
        <v>494</v>
      </c>
      <c r="N45" s="605" t="s">
        <v>494</v>
      </c>
      <c r="O45" s="607" t="s">
        <v>494</v>
      </c>
      <c r="P45" s="606" t="s">
        <v>494</v>
      </c>
      <c r="Q45" s="605" t="s">
        <v>494</v>
      </c>
      <c r="R45" s="605" t="s">
        <v>494</v>
      </c>
      <c r="S45" s="607" t="s">
        <v>494</v>
      </c>
      <c r="T45" s="606" t="s">
        <v>494</v>
      </c>
      <c r="U45" s="605" t="s">
        <v>494</v>
      </c>
      <c r="V45" s="605" t="s">
        <v>494</v>
      </c>
      <c r="W45" s="607" t="s">
        <v>494</v>
      </c>
      <c r="X45" s="25" t="s">
        <v>141</v>
      </c>
    </row>
    <row r="46" spans="1:24" ht="15">
      <c r="A46" s="55"/>
      <c r="B46" s="475">
        <f t="shared" si="0"/>
        <v>38</v>
      </c>
      <c r="C46" s="606" t="s">
        <v>494</v>
      </c>
      <c r="D46" s="605" t="s">
        <v>494</v>
      </c>
      <c r="E46" s="605" t="s">
        <v>494</v>
      </c>
      <c r="F46" s="607" t="s">
        <v>494</v>
      </c>
      <c r="G46" s="605" t="s">
        <v>494</v>
      </c>
      <c r="H46" s="605" t="s">
        <v>494</v>
      </c>
      <c r="I46" s="605" t="s">
        <v>494</v>
      </c>
      <c r="J46" s="605" t="s">
        <v>494</v>
      </c>
      <c r="K46" s="606" t="s">
        <v>494</v>
      </c>
      <c r="L46" s="605" t="s">
        <v>494</v>
      </c>
      <c r="M46" s="605" t="s">
        <v>494</v>
      </c>
      <c r="N46" s="605" t="s">
        <v>494</v>
      </c>
      <c r="O46" s="607" t="s">
        <v>494</v>
      </c>
      <c r="P46" s="606" t="s">
        <v>494</v>
      </c>
      <c r="Q46" s="605" t="s">
        <v>494</v>
      </c>
      <c r="R46" s="605" t="s">
        <v>494</v>
      </c>
      <c r="S46" s="607" t="s">
        <v>494</v>
      </c>
      <c r="T46" s="606" t="s">
        <v>494</v>
      </c>
      <c r="U46" s="605" t="s">
        <v>494</v>
      </c>
      <c r="V46" s="605" t="s">
        <v>494</v>
      </c>
      <c r="W46" s="607" t="s">
        <v>494</v>
      </c>
      <c r="X46" s="25" t="s">
        <v>141</v>
      </c>
    </row>
    <row r="47" spans="1:24" ht="15">
      <c r="A47" s="55"/>
      <c r="B47" s="475">
        <f t="shared" si="0"/>
        <v>39</v>
      </c>
      <c r="C47" s="606" t="s">
        <v>494</v>
      </c>
      <c r="D47" s="605" t="s">
        <v>494</v>
      </c>
      <c r="E47" s="605" t="s">
        <v>494</v>
      </c>
      <c r="F47" s="607" t="s">
        <v>494</v>
      </c>
      <c r="G47" s="605" t="s">
        <v>494</v>
      </c>
      <c r="H47" s="605" t="s">
        <v>494</v>
      </c>
      <c r="I47" s="605" t="s">
        <v>494</v>
      </c>
      <c r="J47" s="605" t="s">
        <v>494</v>
      </c>
      <c r="K47" s="606" t="s">
        <v>494</v>
      </c>
      <c r="L47" s="605" t="s">
        <v>494</v>
      </c>
      <c r="M47" s="605" t="s">
        <v>494</v>
      </c>
      <c r="N47" s="605" t="s">
        <v>494</v>
      </c>
      <c r="O47" s="607" t="s">
        <v>494</v>
      </c>
      <c r="P47" s="606" t="s">
        <v>494</v>
      </c>
      <c r="Q47" s="605" t="s">
        <v>494</v>
      </c>
      <c r="R47" s="605" t="s">
        <v>494</v>
      </c>
      <c r="S47" s="607" t="s">
        <v>494</v>
      </c>
      <c r="T47" s="606" t="s">
        <v>494</v>
      </c>
      <c r="U47" s="605" t="s">
        <v>494</v>
      </c>
      <c r="V47" s="605" t="s">
        <v>494</v>
      </c>
      <c r="W47" s="607" t="s">
        <v>494</v>
      </c>
      <c r="X47" s="25" t="s">
        <v>141</v>
      </c>
    </row>
    <row r="48" spans="1:24" ht="15">
      <c r="A48" s="55"/>
      <c r="B48" s="475">
        <f t="shared" si="0"/>
        <v>40</v>
      </c>
      <c r="C48" s="606" t="s">
        <v>494</v>
      </c>
      <c r="D48" s="605" t="s">
        <v>494</v>
      </c>
      <c r="E48" s="605" t="s">
        <v>494</v>
      </c>
      <c r="F48" s="607" t="s">
        <v>494</v>
      </c>
      <c r="G48" s="605" t="s">
        <v>494</v>
      </c>
      <c r="H48" s="605" t="s">
        <v>494</v>
      </c>
      <c r="I48" s="605" t="s">
        <v>494</v>
      </c>
      <c r="J48" s="605" t="s">
        <v>494</v>
      </c>
      <c r="K48" s="606" t="s">
        <v>494</v>
      </c>
      <c r="L48" s="605" t="s">
        <v>494</v>
      </c>
      <c r="M48" s="605" t="s">
        <v>494</v>
      </c>
      <c r="N48" s="605" t="s">
        <v>494</v>
      </c>
      <c r="O48" s="607" t="s">
        <v>494</v>
      </c>
      <c r="P48" s="606" t="s">
        <v>494</v>
      </c>
      <c r="Q48" s="605" t="s">
        <v>494</v>
      </c>
      <c r="R48" s="605" t="s">
        <v>494</v>
      </c>
      <c r="S48" s="607" t="s">
        <v>494</v>
      </c>
      <c r="T48" s="606" t="s">
        <v>494</v>
      </c>
      <c r="U48" s="605" t="s">
        <v>494</v>
      </c>
      <c r="V48" s="605" t="s">
        <v>494</v>
      </c>
      <c r="W48" s="607" t="s">
        <v>494</v>
      </c>
      <c r="X48" s="25" t="s">
        <v>141</v>
      </c>
    </row>
    <row r="49" spans="1:24" ht="15">
      <c r="A49" s="55"/>
      <c r="B49" s="475">
        <f t="shared" si="0"/>
        <v>41</v>
      </c>
      <c r="C49" s="606" t="s">
        <v>494</v>
      </c>
      <c r="D49" s="605" t="s">
        <v>494</v>
      </c>
      <c r="E49" s="605" t="s">
        <v>494</v>
      </c>
      <c r="F49" s="607" t="s">
        <v>494</v>
      </c>
      <c r="G49" s="605" t="s">
        <v>494</v>
      </c>
      <c r="H49" s="605" t="s">
        <v>494</v>
      </c>
      <c r="I49" s="605" t="s">
        <v>494</v>
      </c>
      <c r="J49" s="605" t="s">
        <v>494</v>
      </c>
      <c r="K49" s="606" t="s">
        <v>494</v>
      </c>
      <c r="L49" s="605" t="s">
        <v>494</v>
      </c>
      <c r="M49" s="605" t="s">
        <v>494</v>
      </c>
      <c r="N49" s="605" t="s">
        <v>494</v>
      </c>
      <c r="O49" s="607" t="s">
        <v>494</v>
      </c>
      <c r="P49" s="606" t="s">
        <v>494</v>
      </c>
      <c r="Q49" s="605" t="s">
        <v>494</v>
      </c>
      <c r="R49" s="605" t="s">
        <v>494</v>
      </c>
      <c r="S49" s="607" t="s">
        <v>494</v>
      </c>
      <c r="T49" s="606" t="s">
        <v>494</v>
      </c>
      <c r="U49" s="605" t="s">
        <v>494</v>
      </c>
      <c r="V49" s="605" t="s">
        <v>494</v>
      </c>
      <c r="W49" s="607" t="s">
        <v>494</v>
      </c>
      <c r="X49" s="25" t="s">
        <v>141</v>
      </c>
    </row>
    <row r="50" spans="1:24" ht="15">
      <c r="A50" s="55"/>
      <c r="B50" s="475">
        <f t="shared" si="0"/>
        <v>42</v>
      </c>
      <c r="C50" s="606" t="s">
        <v>494</v>
      </c>
      <c r="D50" s="605" t="s">
        <v>494</v>
      </c>
      <c r="E50" s="605" t="s">
        <v>494</v>
      </c>
      <c r="F50" s="607" t="s">
        <v>494</v>
      </c>
      <c r="G50" s="605" t="s">
        <v>494</v>
      </c>
      <c r="H50" s="605" t="s">
        <v>494</v>
      </c>
      <c r="I50" s="605" t="s">
        <v>494</v>
      </c>
      <c r="J50" s="605" t="s">
        <v>494</v>
      </c>
      <c r="K50" s="606" t="s">
        <v>494</v>
      </c>
      <c r="L50" s="605" t="s">
        <v>494</v>
      </c>
      <c r="M50" s="605" t="s">
        <v>494</v>
      </c>
      <c r="N50" s="605" t="s">
        <v>494</v>
      </c>
      <c r="O50" s="607" t="s">
        <v>494</v>
      </c>
      <c r="P50" s="606" t="s">
        <v>494</v>
      </c>
      <c r="Q50" s="605" t="s">
        <v>494</v>
      </c>
      <c r="R50" s="605" t="s">
        <v>494</v>
      </c>
      <c r="S50" s="607" t="s">
        <v>494</v>
      </c>
      <c r="T50" s="606" t="s">
        <v>494</v>
      </c>
      <c r="U50" s="605" t="s">
        <v>494</v>
      </c>
      <c r="V50" s="605" t="s">
        <v>494</v>
      </c>
      <c r="W50" s="607" t="s">
        <v>494</v>
      </c>
      <c r="X50" s="25" t="s">
        <v>141</v>
      </c>
    </row>
    <row r="51" spans="1:24" ht="15">
      <c r="A51" s="55"/>
      <c r="B51" s="475">
        <f t="shared" si="0"/>
        <v>43</v>
      </c>
      <c r="C51" s="606" t="s">
        <v>494</v>
      </c>
      <c r="D51" s="605" t="s">
        <v>494</v>
      </c>
      <c r="E51" s="605" t="s">
        <v>494</v>
      </c>
      <c r="F51" s="607" t="s">
        <v>494</v>
      </c>
      <c r="G51" s="605" t="s">
        <v>494</v>
      </c>
      <c r="H51" s="605" t="s">
        <v>494</v>
      </c>
      <c r="I51" s="605" t="s">
        <v>494</v>
      </c>
      <c r="J51" s="605" t="s">
        <v>494</v>
      </c>
      <c r="K51" s="606" t="s">
        <v>494</v>
      </c>
      <c r="L51" s="605" t="s">
        <v>494</v>
      </c>
      <c r="M51" s="605" t="s">
        <v>494</v>
      </c>
      <c r="N51" s="605" t="s">
        <v>494</v>
      </c>
      <c r="O51" s="607" t="s">
        <v>494</v>
      </c>
      <c r="P51" s="606" t="s">
        <v>494</v>
      </c>
      <c r="Q51" s="605" t="s">
        <v>494</v>
      </c>
      <c r="R51" s="605" t="s">
        <v>494</v>
      </c>
      <c r="S51" s="607" t="s">
        <v>494</v>
      </c>
      <c r="T51" s="606" t="s">
        <v>494</v>
      </c>
      <c r="U51" s="605" t="s">
        <v>494</v>
      </c>
      <c r="V51" s="605" t="s">
        <v>494</v>
      </c>
      <c r="W51" s="607" t="s">
        <v>494</v>
      </c>
      <c r="X51" s="25" t="s">
        <v>141</v>
      </c>
    </row>
    <row r="52" spans="1:24" ht="15">
      <c r="A52" s="55"/>
      <c r="B52" s="475">
        <f t="shared" si="0"/>
        <v>44</v>
      </c>
      <c r="C52" s="606" t="s">
        <v>494</v>
      </c>
      <c r="D52" s="605" t="s">
        <v>494</v>
      </c>
      <c r="E52" s="605" t="s">
        <v>494</v>
      </c>
      <c r="F52" s="607" t="s">
        <v>494</v>
      </c>
      <c r="G52" s="605" t="s">
        <v>494</v>
      </c>
      <c r="H52" s="605" t="s">
        <v>494</v>
      </c>
      <c r="I52" s="605" t="s">
        <v>494</v>
      </c>
      <c r="J52" s="605" t="s">
        <v>494</v>
      </c>
      <c r="K52" s="606" t="s">
        <v>494</v>
      </c>
      <c r="L52" s="605" t="s">
        <v>494</v>
      </c>
      <c r="M52" s="605" t="s">
        <v>494</v>
      </c>
      <c r="N52" s="605" t="s">
        <v>494</v>
      </c>
      <c r="O52" s="607" t="s">
        <v>494</v>
      </c>
      <c r="P52" s="606" t="s">
        <v>494</v>
      </c>
      <c r="Q52" s="605" t="s">
        <v>494</v>
      </c>
      <c r="R52" s="605" t="s">
        <v>494</v>
      </c>
      <c r="S52" s="607" t="s">
        <v>494</v>
      </c>
      <c r="T52" s="606" t="s">
        <v>494</v>
      </c>
      <c r="U52" s="605" t="s">
        <v>494</v>
      </c>
      <c r="V52" s="605" t="s">
        <v>494</v>
      </c>
      <c r="W52" s="607" t="s">
        <v>494</v>
      </c>
      <c r="X52" s="25" t="s">
        <v>141</v>
      </c>
    </row>
    <row r="53" spans="1:24" ht="15">
      <c r="A53" s="55"/>
      <c r="B53" s="475">
        <f t="shared" si="0"/>
        <v>45</v>
      </c>
      <c r="C53" s="606" t="s">
        <v>494</v>
      </c>
      <c r="D53" s="605" t="s">
        <v>494</v>
      </c>
      <c r="E53" s="605" t="s">
        <v>494</v>
      </c>
      <c r="F53" s="607" t="s">
        <v>494</v>
      </c>
      <c r="G53" s="605" t="s">
        <v>494</v>
      </c>
      <c r="H53" s="605" t="s">
        <v>494</v>
      </c>
      <c r="I53" s="605" t="s">
        <v>494</v>
      </c>
      <c r="J53" s="605" t="s">
        <v>494</v>
      </c>
      <c r="K53" s="606" t="s">
        <v>494</v>
      </c>
      <c r="L53" s="605" t="s">
        <v>494</v>
      </c>
      <c r="M53" s="605" t="s">
        <v>494</v>
      </c>
      <c r="N53" s="605" t="s">
        <v>494</v>
      </c>
      <c r="O53" s="607" t="s">
        <v>494</v>
      </c>
      <c r="P53" s="606" t="s">
        <v>494</v>
      </c>
      <c r="Q53" s="605" t="s">
        <v>494</v>
      </c>
      <c r="R53" s="605" t="s">
        <v>494</v>
      </c>
      <c r="S53" s="607" t="s">
        <v>494</v>
      </c>
      <c r="T53" s="606" t="s">
        <v>494</v>
      </c>
      <c r="U53" s="605" t="s">
        <v>494</v>
      </c>
      <c r="V53" s="605" t="s">
        <v>494</v>
      </c>
      <c r="W53" s="607" t="s">
        <v>494</v>
      </c>
      <c r="X53" s="25" t="s">
        <v>141</v>
      </c>
    </row>
    <row r="54" spans="1:24" ht="15">
      <c r="A54" s="55"/>
      <c r="B54" s="475">
        <f t="shared" si="0"/>
        <v>46</v>
      </c>
      <c r="C54" s="606" t="s">
        <v>494</v>
      </c>
      <c r="D54" s="605" t="s">
        <v>494</v>
      </c>
      <c r="E54" s="605" t="s">
        <v>494</v>
      </c>
      <c r="F54" s="607" t="s">
        <v>494</v>
      </c>
      <c r="G54" s="605" t="s">
        <v>494</v>
      </c>
      <c r="H54" s="605" t="s">
        <v>494</v>
      </c>
      <c r="I54" s="605" t="s">
        <v>494</v>
      </c>
      <c r="J54" s="605" t="s">
        <v>494</v>
      </c>
      <c r="K54" s="606" t="s">
        <v>494</v>
      </c>
      <c r="L54" s="605" t="s">
        <v>494</v>
      </c>
      <c r="M54" s="605" t="s">
        <v>494</v>
      </c>
      <c r="N54" s="605" t="s">
        <v>494</v>
      </c>
      <c r="O54" s="607" t="s">
        <v>494</v>
      </c>
      <c r="P54" s="606" t="s">
        <v>494</v>
      </c>
      <c r="Q54" s="605" t="s">
        <v>494</v>
      </c>
      <c r="R54" s="605" t="s">
        <v>494</v>
      </c>
      <c r="S54" s="607" t="s">
        <v>494</v>
      </c>
      <c r="T54" s="606" t="s">
        <v>494</v>
      </c>
      <c r="U54" s="605" t="s">
        <v>494</v>
      </c>
      <c r="V54" s="605" t="s">
        <v>494</v>
      </c>
      <c r="W54" s="607" t="s">
        <v>494</v>
      </c>
      <c r="X54" s="25" t="s">
        <v>141</v>
      </c>
    </row>
    <row r="55" spans="1:24" ht="15">
      <c r="A55" s="55"/>
      <c r="B55" s="475">
        <f t="shared" si="0"/>
        <v>47</v>
      </c>
      <c r="C55" s="606" t="s">
        <v>494</v>
      </c>
      <c r="D55" s="605" t="s">
        <v>494</v>
      </c>
      <c r="E55" s="605" t="s">
        <v>494</v>
      </c>
      <c r="F55" s="607" t="s">
        <v>494</v>
      </c>
      <c r="G55" s="605" t="s">
        <v>494</v>
      </c>
      <c r="H55" s="605" t="s">
        <v>494</v>
      </c>
      <c r="I55" s="605" t="s">
        <v>494</v>
      </c>
      <c r="J55" s="605" t="s">
        <v>494</v>
      </c>
      <c r="K55" s="606" t="s">
        <v>494</v>
      </c>
      <c r="L55" s="605" t="s">
        <v>494</v>
      </c>
      <c r="M55" s="605" t="s">
        <v>494</v>
      </c>
      <c r="N55" s="605" t="s">
        <v>494</v>
      </c>
      <c r="O55" s="607" t="s">
        <v>494</v>
      </c>
      <c r="P55" s="606" t="s">
        <v>494</v>
      </c>
      <c r="Q55" s="605" t="s">
        <v>494</v>
      </c>
      <c r="R55" s="605" t="s">
        <v>494</v>
      </c>
      <c r="S55" s="607" t="s">
        <v>494</v>
      </c>
      <c r="T55" s="606" t="s">
        <v>494</v>
      </c>
      <c r="U55" s="605" t="s">
        <v>494</v>
      </c>
      <c r="V55" s="605" t="s">
        <v>494</v>
      </c>
      <c r="W55" s="607" t="s">
        <v>494</v>
      </c>
      <c r="X55" s="25" t="s">
        <v>141</v>
      </c>
    </row>
    <row r="56" spans="1:24" ht="15">
      <c r="A56" s="55"/>
      <c r="B56" s="475">
        <f t="shared" si="0"/>
        <v>48</v>
      </c>
      <c r="C56" s="606" t="s">
        <v>494</v>
      </c>
      <c r="D56" s="605" t="s">
        <v>494</v>
      </c>
      <c r="E56" s="605" t="s">
        <v>494</v>
      </c>
      <c r="F56" s="607" t="s">
        <v>494</v>
      </c>
      <c r="G56" s="605" t="s">
        <v>494</v>
      </c>
      <c r="H56" s="605" t="s">
        <v>494</v>
      </c>
      <c r="I56" s="605" t="s">
        <v>494</v>
      </c>
      <c r="J56" s="605" t="s">
        <v>494</v>
      </c>
      <c r="K56" s="606" t="s">
        <v>494</v>
      </c>
      <c r="L56" s="605" t="s">
        <v>494</v>
      </c>
      <c r="M56" s="605" t="s">
        <v>494</v>
      </c>
      <c r="N56" s="605" t="s">
        <v>494</v>
      </c>
      <c r="O56" s="607" t="s">
        <v>494</v>
      </c>
      <c r="P56" s="606" t="s">
        <v>494</v>
      </c>
      <c r="Q56" s="605" t="s">
        <v>494</v>
      </c>
      <c r="R56" s="605" t="s">
        <v>494</v>
      </c>
      <c r="S56" s="607" t="s">
        <v>494</v>
      </c>
      <c r="T56" s="606" t="s">
        <v>494</v>
      </c>
      <c r="U56" s="605" t="s">
        <v>494</v>
      </c>
      <c r="V56" s="605" t="s">
        <v>494</v>
      </c>
      <c r="W56" s="607" t="s">
        <v>494</v>
      </c>
      <c r="X56" s="25" t="s">
        <v>141</v>
      </c>
    </row>
    <row r="57" spans="1:24" ht="15">
      <c r="A57" s="55"/>
      <c r="B57" s="475">
        <f t="shared" si="0"/>
        <v>49</v>
      </c>
      <c r="C57" s="606" t="s">
        <v>494</v>
      </c>
      <c r="D57" s="605" t="s">
        <v>494</v>
      </c>
      <c r="E57" s="605" t="s">
        <v>494</v>
      </c>
      <c r="F57" s="607" t="s">
        <v>494</v>
      </c>
      <c r="G57" s="605" t="s">
        <v>494</v>
      </c>
      <c r="H57" s="605" t="s">
        <v>494</v>
      </c>
      <c r="I57" s="605" t="s">
        <v>494</v>
      </c>
      <c r="J57" s="605" t="s">
        <v>494</v>
      </c>
      <c r="K57" s="606" t="s">
        <v>494</v>
      </c>
      <c r="L57" s="605" t="s">
        <v>494</v>
      </c>
      <c r="M57" s="605" t="s">
        <v>494</v>
      </c>
      <c r="N57" s="605" t="s">
        <v>494</v>
      </c>
      <c r="O57" s="607" t="s">
        <v>494</v>
      </c>
      <c r="P57" s="606" t="s">
        <v>494</v>
      </c>
      <c r="Q57" s="605" t="s">
        <v>494</v>
      </c>
      <c r="R57" s="605" t="s">
        <v>494</v>
      </c>
      <c r="S57" s="607" t="s">
        <v>494</v>
      </c>
      <c r="T57" s="606" t="s">
        <v>494</v>
      </c>
      <c r="U57" s="605" t="s">
        <v>494</v>
      </c>
      <c r="V57" s="605" t="s">
        <v>494</v>
      </c>
      <c r="W57" s="607" t="s">
        <v>494</v>
      </c>
      <c r="X57" s="25" t="s">
        <v>141</v>
      </c>
    </row>
    <row r="58" spans="1:24" ht="15">
      <c r="A58" s="55"/>
      <c r="B58" s="475">
        <f t="shared" si="0"/>
        <v>50</v>
      </c>
      <c r="C58" s="606" t="s">
        <v>494</v>
      </c>
      <c r="D58" s="605" t="s">
        <v>494</v>
      </c>
      <c r="E58" s="605" t="s">
        <v>494</v>
      </c>
      <c r="F58" s="607" t="s">
        <v>494</v>
      </c>
      <c r="G58" s="605" t="s">
        <v>494</v>
      </c>
      <c r="H58" s="605" t="s">
        <v>494</v>
      </c>
      <c r="I58" s="605" t="s">
        <v>494</v>
      </c>
      <c r="J58" s="605" t="s">
        <v>494</v>
      </c>
      <c r="K58" s="606" t="s">
        <v>494</v>
      </c>
      <c r="L58" s="605" t="s">
        <v>494</v>
      </c>
      <c r="M58" s="605" t="s">
        <v>494</v>
      </c>
      <c r="N58" s="605" t="s">
        <v>494</v>
      </c>
      <c r="O58" s="607" t="s">
        <v>494</v>
      </c>
      <c r="P58" s="606" t="s">
        <v>494</v>
      </c>
      <c r="Q58" s="605" t="s">
        <v>494</v>
      </c>
      <c r="R58" s="605" t="s">
        <v>494</v>
      </c>
      <c r="S58" s="607" t="s">
        <v>494</v>
      </c>
      <c r="T58" s="606" t="s">
        <v>494</v>
      </c>
      <c r="U58" s="605" t="s">
        <v>494</v>
      </c>
      <c r="V58" s="605" t="s">
        <v>494</v>
      </c>
      <c r="W58" s="607" t="s">
        <v>494</v>
      </c>
      <c r="X58" s="25" t="s">
        <v>141</v>
      </c>
    </row>
    <row r="59" spans="1:24" ht="15">
      <c r="A59" s="55"/>
      <c r="B59" s="475">
        <f t="shared" si="0"/>
        <v>51</v>
      </c>
      <c r="C59" s="606" t="s">
        <v>494</v>
      </c>
      <c r="D59" s="605" t="s">
        <v>494</v>
      </c>
      <c r="E59" s="605" t="s">
        <v>494</v>
      </c>
      <c r="F59" s="607" t="s">
        <v>494</v>
      </c>
      <c r="G59" s="605" t="s">
        <v>494</v>
      </c>
      <c r="H59" s="605" t="s">
        <v>494</v>
      </c>
      <c r="I59" s="605" t="s">
        <v>494</v>
      </c>
      <c r="J59" s="605" t="s">
        <v>494</v>
      </c>
      <c r="K59" s="606" t="s">
        <v>494</v>
      </c>
      <c r="L59" s="605" t="s">
        <v>494</v>
      </c>
      <c r="M59" s="605" t="s">
        <v>494</v>
      </c>
      <c r="N59" s="605" t="s">
        <v>494</v>
      </c>
      <c r="O59" s="607" t="s">
        <v>494</v>
      </c>
      <c r="P59" s="606" t="s">
        <v>494</v>
      </c>
      <c r="Q59" s="605" t="s">
        <v>494</v>
      </c>
      <c r="R59" s="605" t="s">
        <v>494</v>
      </c>
      <c r="S59" s="607" t="s">
        <v>494</v>
      </c>
      <c r="T59" s="606" t="s">
        <v>494</v>
      </c>
      <c r="U59" s="605" t="s">
        <v>494</v>
      </c>
      <c r="V59" s="605" t="s">
        <v>494</v>
      </c>
      <c r="W59" s="607" t="s">
        <v>494</v>
      </c>
      <c r="X59" s="25" t="s">
        <v>141</v>
      </c>
    </row>
    <row r="60" spans="1:24" ht="15">
      <c r="A60" s="55"/>
      <c r="B60" s="475">
        <f t="shared" si="0"/>
        <v>52</v>
      </c>
      <c r="C60" s="606" t="s">
        <v>494</v>
      </c>
      <c r="D60" s="605" t="s">
        <v>494</v>
      </c>
      <c r="E60" s="605" t="s">
        <v>494</v>
      </c>
      <c r="F60" s="607" t="s">
        <v>494</v>
      </c>
      <c r="G60" s="605" t="s">
        <v>494</v>
      </c>
      <c r="H60" s="605" t="s">
        <v>494</v>
      </c>
      <c r="I60" s="605" t="s">
        <v>494</v>
      </c>
      <c r="J60" s="605" t="s">
        <v>494</v>
      </c>
      <c r="K60" s="606" t="s">
        <v>494</v>
      </c>
      <c r="L60" s="605" t="s">
        <v>494</v>
      </c>
      <c r="M60" s="605" t="s">
        <v>494</v>
      </c>
      <c r="N60" s="605" t="s">
        <v>494</v>
      </c>
      <c r="O60" s="607" t="s">
        <v>494</v>
      </c>
      <c r="P60" s="606" t="s">
        <v>494</v>
      </c>
      <c r="Q60" s="605" t="s">
        <v>494</v>
      </c>
      <c r="R60" s="605" t="s">
        <v>494</v>
      </c>
      <c r="S60" s="607" t="s">
        <v>494</v>
      </c>
      <c r="T60" s="606" t="s">
        <v>494</v>
      </c>
      <c r="U60" s="605" t="s">
        <v>494</v>
      </c>
      <c r="V60" s="605" t="s">
        <v>494</v>
      </c>
      <c r="W60" s="607" t="s">
        <v>494</v>
      </c>
      <c r="X60" s="25" t="s">
        <v>141</v>
      </c>
    </row>
    <row r="61" spans="1:24" ht="15">
      <c r="A61" s="55"/>
      <c r="B61" s="475">
        <f t="shared" si="0"/>
        <v>53</v>
      </c>
      <c r="C61" s="606" t="s">
        <v>494</v>
      </c>
      <c r="D61" s="605" t="s">
        <v>494</v>
      </c>
      <c r="E61" s="605" t="s">
        <v>494</v>
      </c>
      <c r="F61" s="607" t="s">
        <v>494</v>
      </c>
      <c r="G61" s="605" t="s">
        <v>494</v>
      </c>
      <c r="H61" s="605" t="s">
        <v>494</v>
      </c>
      <c r="I61" s="605" t="s">
        <v>494</v>
      </c>
      <c r="J61" s="605" t="s">
        <v>494</v>
      </c>
      <c r="K61" s="606" t="s">
        <v>494</v>
      </c>
      <c r="L61" s="605" t="s">
        <v>494</v>
      </c>
      <c r="M61" s="605" t="s">
        <v>494</v>
      </c>
      <c r="N61" s="605" t="s">
        <v>494</v>
      </c>
      <c r="O61" s="607" t="s">
        <v>494</v>
      </c>
      <c r="P61" s="606" t="s">
        <v>494</v>
      </c>
      <c r="Q61" s="605" t="s">
        <v>494</v>
      </c>
      <c r="R61" s="605" t="s">
        <v>494</v>
      </c>
      <c r="S61" s="607" t="s">
        <v>494</v>
      </c>
      <c r="T61" s="606" t="s">
        <v>494</v>
      </c>
      <c r="U61" s="605" t="s">
        <v>494</v>
      </c>
      <c r="V61" s="605" t="s">
        <v>494</v>
      </c>
      <c r="W61" s="607" t="s">
        <v>494</v>
      </c>
      <c r="X61" s="25" t="s">
        <v>141</v>
      </c>
    </row>
    <row r="62" spans="1:24" ht="15">
      <c r="A62" s="55"/>
      <c r="B62" s="475">
        <f t="shared" si="0"/>
        <v>54</v>
      </c>
      <c r="C62" s="606" t="s">
        <v>494</v>
      </c>
      <c r="D62" s="605" t="s">
        <v>494</v>
      </c>
      <c r="E62" s="605" t="s">
        <v>494</v>
      </c>
      <c r="F62" s="607" t="s">
        <v>494</v>
      </c>
      <c r="G62" s="605" t="s">
        <v>494</v>
      </c>
      <c r="H62" s="605" t="s">
        <v>494</v>
      </c>
      <c r="I62" s="605" t="s">
        <v>494</v>
      </c>
      <c r="J62" s="605" t="s">
        <v>494</v>
      </c>
      <c r="K62" s="606" t="s">
        <v>494</v>
      </c>
      <c r="L62" s="605" t="s">
        <v>494</v>
      </c>
      <c r="M62" s="605" t="s">
        <v>494</v>
      </c>
      <c r="N62" s="605" t="s">
        <v>494</v>
      </c>
      <c r="O62" s="607" t="s">
        <v>494</v>
      </c>
      <c r="P62" s="606" t="s">
        <v>494</v>
      </c>
      <c r="Q62" s="605" t="s">
        <v>494</v>
      </c>
      <c r="R62" s="605" t="s">
        <v>494</v>
      </c>
      <c r="S62" s="607" t="s">
        <v>494</v>
      </c>
      <c r="T62" s="606" t="s">
        <v>494</v>
      </c>
      <c r="U62" s="605" t="s">
        <v>494</v>
      </c>
      <c r="V62" s="605" t="s">
        <v>494</v>
      </c>
      <c r="W62" s="607" t="s">
        <v>494</v>
      </c>
      <c r="X62" s="25" t="s">
        <v>141</v>
      </c>
    </row>
    <row r="63" spans="1:24" ht="15">
      <c r="A63" s="55"/>
      <c r="B63" s="475">
        <f t="shared" si="0"/>
        <v>55</v>
      </c>
      <c r="C63" s="606" t="s">
        <v>494</v>
      </c>
      <c r="D63" s="605" t="s">
        <v>494</v>
      </c>
      <c r="E63" s="605" t="s">
        <v>494</v>
      </c>
      <c r="F63" s="607" t="s">
        <v>494</v>
      </c>
      <c r="G63" s="605" t="s">
        <v>494</v>
      </c>
      <c r="H63" s="605" t="s">
        <v>494</v>
      </c>
      <c r="I63" s="605" t="s">
        <v>494</v>
      </c>
      <c r="J63" s="605" t="s">
        <v>494</v>
      </c>
      <c r="K63" s="606" t="s">
        <v>494</v>
      </c>
      <c r="L63" s="605" t="s">
        <v>494</v>
      </c>
      <c r="M63" s="605" t="s">
        <v>494</v>
      </c>
      <c r="N63" s="605" t="s">
        <v>494</v>
      </c>
      <c r="O63" s="607" t="s">
        <v>494</v>
      </c>
      <c r="P63" s="606" t="s">
        <v>494</v>
      </c>
      <c r="Q63" s="605" t="s">
        <v>494</v>
      </c>
      <c r="R63" s="605" t="s">
        <v>494</v>
      </c>
      <c r="S63" s="607" t="s">
        <v>494</v>
      </c>
      <c r="T63" s="606" t="s">
        <v>494</v>
      </c>
      <c r="U63" s="605" t="s">
        <v>494</v>
      </c>
      <c r="V63" s="605" t="s">
        <v>494</v>
      </c>
      <c r="W63" s="607" t="s">
        <v>494</v>
      </c>
      <c r="X63" s="25" t="s">
        <v>141</v>
      </c>
    </row>
    <row r="64" spans="1:24" ht="15">
      <c r="A64" s="55"/>
      <c r="B64" s="475">
        <f t="shared" si="0"/>
        <v>56</v>
      </c>
      <c r="C64" s="606" t="s">
        <v>494</v>
      </c>
      <c r="D64" s="605" t="s">
        <v>494</v>
      </c>
      <c r="E64" s="605" t="s">
        <v>494</v>
      </c>
      <c r="F64" s="607" t="s">
        <v>494</v>
      </c>
      <c r="G64" s="605" t="s">
        <v>494</v>
      </c>
      <c r="H64" s="605" t="s">
        <v>494</v>
      </c>
      <c r="I64" s="605" t="s">
        <v>494</v>
      </c>
      <c r="J64" s="605" t="s">
        <v>494</v>
      </c>
      <c r="K64" s="606" t="s">
        <v>494</v>
      </c>
      <c r="L64" s="605" t="s">
        <v>494</v>
      </c>
      <c r="M64" s="605" t="s">
        <v>494</v>
      </c>
      <c r="N64" s="605" t="s">
        <v>494</v>
      </c>
      <c r="O64" s="607" t="s">
        <v>494</v>
      </c>
      <c r="P64" s="606" t="s">
        <v>494</v>
      </c>
      <c r="Q64" s="605" t="s">
        <v>494</v>
      </c>
      <c r="R64" s="605" t="s">
        <v>494</v>
      </c>
      <c r="S64" s="607" t="s">
        <v>494</v>
      </c>
      <c r="T64" s="606" t="s">
        <v>494</v>
      </c>
      <c r="U64" s="605" t="s">
        <v>494</v>
      </c>
      <c r="V64" s="605" t="s">
        <v>494</v>
      </c>
      <c r="W64" s="607" t="s">
        <v>494</v>
      </c>
      <c r="X64" s="25" t="s">
        <v>141</v>
      </c>
    </row>
    <row r="65" spans="1:24" ht="15">
      <c r="A65" s="55"/>
      <c r="B65" s="475">
        <f t="shared" si="0"/>
        <v>57</v>
      </c>
      <c r="C65" s="606" t="s">
        <v>494</v>
      </c>
      <c r="D65" s="605" t="s">
        <v>494</v>
      </c>
      <c r="E65" s="605" t="s">
        <v>494</v>
      </c>
      <c r="F65" s="607" t="s">
        <v>494</v>
      </c>
      <c r="G65" s="605" t="s">
        <v>494</v>
      </c>
      <c r="H65" s="605" t="s">
        <v>494</v>
      </c>
      <c r="I65" s="605" t="s">
        <v>494</v>
      </c>
      <c r="J65" s="605" t="s">
        <v>494</v>
      </c>
      <c r="K65" s="606" t="s">
        <v>494</v>
      </c>
      <c r="L65" s="605" t="s">
        <v>494</v>
      </c>
      <c r="M65" s="605" t="s">
        <v>494</v>
      </c>
      <c r="N65" s="605" t="s">
        <v>494</v>
      </c>
      <c r="O65" s="607" t="s">
        <v>494</v>
      </c>
      <c r="P65" s="606" t="s">
        <v>494</v>
      </c>
      <c r="Q65" s="605" t="s">
        <v>494</v>
      </c>
      <c r="R65" s="605" t="s">
        <v>494</v>
      </c>
      <c r="S65" s="607" t="s">
        <v>494</v>
      </c>
      <c r="T65" s="606" t="s">
        <v>494</v>
      </c>
      <c r="U65" s="605" t="s">
        <v>494</v>
      </c>
      <c r="V65" s="605" t="s">
        <v>494</v>
      </c>
      <c r="W65" s="607" t="s">
        <v>494</v>
      </c>
      <c r="X65" s="25" t="s">
        <v>141</v>
      </c>
    </row>
    <row r="66" spans="1:24" ht="15">
      <c r="A66" s="55"/>
      <c r="B66" s="475">
        <f t="shared" si="0"/>
        <v>58</v>
      </c>
      <c r="C66" s="606" t="s">
        <v>494</v>
      </c>
      <c r="D66" s="605" t="s">
        <v>494</v>
      </c>
      <c r="E66" s="605" t="s">
        <v>494</v>
      </c>
      <c r="F66" s="607" t="s">
        <v>494</v>
      </c>
      <c r="G66" s="605" t="s">
        <v>494</v>
      </c>
      <c r="H66" s="605" t="s">
        <v>494</v>
      </c>
      <c r="I66" s="605" t="s">
        <v>494</v>
      </c>
      <c r="J66" s="605" t="s">
        <v>494</v>
      </c>
      <c r="K66" s="606" t="s">
        <v>494</v>
      </c>
      <c r="L66" s="605" t="s">
        <v>494</v>
      </c>
      <c r="M66" s="605" t="s">
        <v>494</v>
      </c>
      <c r="N66" s="605" t="s">
        <v>494</v>
      </c>
      <c r="O66" s="607" t="s">
        <v>494</v>
      </c>
      <c r="P66" s="606" t="s">
        <v>494</v>
      </c>
      <c r="Q66" s="605" t="s">
        <v>494</v>
      </c>
      <c r="R66" s="605" t="s">
        <v>494</v>
      </c>
      <c r="S66" s="607" t="s">
        <v>494</v>
      </c>
      <c r="T66" s="606" t="s">
        <v>494</v>
      </c>
      <c r="U66" s="605" t="s">
        <v>494</v>
      </c>
      <c r="V66" s="605" t="s">
        <v>494</v>
      </c>
      <c r="W66" s="607" t="s">
        <v>494</v>
      </c>
      <c r="X66" s="25" t="s">
        <v>141</v>
      </c>
    </row>
    <row r="67" spans="1:24" ht="15">
      <c r="A67" s="55"/>
      <c r="B67" s="475">
        <f t="shared" si="0"/>
        <v>59</v>
      </c>
      <c r="C67" s="606" t="s">
        <v>494</v>
      </c>
      <c r="D67" s="605" t="s">
        <v>494</v>
      </c>
      <c r="E67" s="605" t="s">
        <v>494</v>
      </c>
      <c r="F67" s="607" t="s">
        <v>494</v>
      </c>
      <c r="G67" s="605" t="s">
        <v>494</v>
      </c>
      <c r="H67" s="605" t="s">
        <v>494</v>
      </c>
      <c r="I67" s="605" t="s">
        <v>494</v>
      </c>
      <c r="J67" s="605" t="s">
        <v>494</v>
      </c>
      <c r="K67" s="606" t="s">
        <v>494</v>
      </c>
      <c r="L67" s="605" t="s">
        <v>494</v>
      </c>
      <c r="M67" s="605" t="s">
        <v>494</v>
      </c>
      <c r="N67" s="605" t="s">
        <v>494</v>
      </c>
      <c r="O67" s="607" t="s">
        <v>494</v>
      </c>
      <c r="P67" s="606" t="s">
        <v>494</v>
      </c>
      <c r="Q67" s="605" t="s">
        <v>494</v>
      </c>
      <c r="R67" s="605" t="s">
        <v>494</v>
      </c>
      <c r="S67" s="607" t="s">
        <v>494</v>
      </c>
      <c r="T67" s="606" t="s">
        <v>494</v>
      </c>
      <c r="U67" s="605" t="s">
        <v>494</v>
      </c>
      <c r="V67" s="605" t="s">
        <v>494</v>
      </c>
      <c r="W67" s="607" t="s">
        <v>494</v>
      </c>
      <c r="X67" s="25" t="s">
        <v>141</v>
      </c>
    </row>
    <row r="68" spans="1:24" ht="15">
      <c r="A68" s="55"/>
      <c r="B68" s="475">
        <f t="shared" si="0"/>
        <v>60</v>
      </c>
      <c r="C68" s="606" t="s">
        <v>494</v>
      </c>
      <c r="D68" s="605" t="s">
        <v>494</v>
      </c>
      <c r="E68" s="605" t="s">
        <v>494</v>
      </c>
      <c r="F68" s="607" t="s">
        <v>494</v>
      </c>
      <c r="G68" s="605" t="s">
        <v>494</v>
      </c>
      <c r="H68" s="605" t="s">
        <v>494</v>
      </c>
      <c r="I68" s="605" t="s">
        <v>494</v>
      </c>
      <c r="J68" s="605" t="s">
        <v>494</v>
      </c>
      <c r="K68" s="606" t="s">
        <v>494</v>
      </c>
      <c r="L68" s="605" t="s">
        <v>494</v>
      </c>
      <c r="M68" s="605" t="s">
        <v>494</v>
      </c>
      <c r="N68" s="605" t="s">
        <v>494</v>
      </c>
      <c r="O68" s="607" t="s">
        <v>494</v>
      </c>
      <c r="P68" s="606" t="s">
        <v>494</v>
      </c>
      <c r="Q68" s="605" t="s">
        <v>494</v>
      </c>
      <c r="R68" s="605" t="s">
        <v>494</v>
      </c>
      <c r="S68" s="607" t="s">
        <v>494</v>
      </c>
      <c r="T68" s="606" t="s">
        <v>494</v>
      </c>
      <c r="U68" s="605" t="s">
        <v>494</v>
      </c>
      <c r="V68" s="605" t="s">
        <v>494</v>
      </c>
      <c r="W68" s="607" t="s">
        <v>494</v>
      </c>
      <c r="X68" s="25" t="s">
        <v>141</v>
      </c>
    </row>
    <row r="69" spans="1:24" ht="15.75" thickBot="1">
      <c r="A69" s="55"/>
      <c r="B69" s="476" t="s">
        <v>470</v>
      </c>
      <c r="C69" s="608" t="s">
        <v>494</v>
      </c>
      <c r="D69" s="609" t="s">
        <v>494</v>
      </c>
      <c r="E69" s="609" t="s">
        <v>494</v>
      </c>
      <c r="F69" s="610" t="s">
        <v>494</v>
      </c>
      <c r="G69" s="605" t="s">
        <v>494</v>
      </c>
      <c r="H69" s="605" t="s">
        <v>494</v>
      </c>
      <c r="I69" s="605" t="s">
        <v>494</v>
      </c>
      <c r="J69" s="605" t="s">
        <v>494</v>
      </c>
      <c r="K69" s="608" t="s">
        <v>494</v>
      </c>
      <c r="L69" s="609" t="s">
        <v>494</v>
      </c>
      <c r="M69" s="609" t="s">
        <v>494</v>
      </c>
      <c r="N69" s="609" t="s">
        <v>494</v>
      </c>
      <c r="O69" s="610" t="s">
        <v>494</v>
      </c>
      <c r="P69" s="608" t="s">
        <v>494</v>
      </c>
      <c r="Q69" s="609" t="s">
        <v>494</v>
      </c>
      <c r="R69" s="609" t="s">
        <v>494</v>
      </c>
      <c r="S69" s="610" t="s">
        <v>494</v>
      </c>
      <c r="T69" s="608" t="s">
        <v>494</v>
      </c>
      <c r="U69" s="609" t="s">
        <v>494</v>
      </c>
      <c r="V69" s="609" t="s">
        <v>494</v>
      </c>
      <c r="W69" s="610" t="s">
        <v>494</v>
      </c>
      <c r="X69" s="25" t="s">
        <v>141</v>
      </c>
    </row>
    <row r="70" spans="1:24" ht="15">
      <c r="A70" s="55"/>
      <c r="X70" s="25" t="s">
        <v>141</v>
      </c>
    </row>
    <row r="71" spans="1:24" ht="15">
      <c r="A71" s="25" t="s">
        <v>141</v>
      </c>
      <c r="B71" s="25" t="s">
        <v>141</v>
      </c>
      <c r="C71" s="25" t="s">
        <v>141</v>
      </c>
      <c r="D71" s="25" t="s">
        <v>141</v>
      </c>
      <c r="E71" s="25" t="s">
        <v>141</v>
      </c>
      <c r="F71" s="25" t="s">
        <v>141</v>
      </c>
      <c r="G71" s="25" t="s">
        <v>141</v>
      </c>
      <c r="H71" s="25" t="s">
        <v>141</v>
      </c>
      <c r="I71" s="25" t="s">
        <v>141</v>
      </c>
      <c r="J71" s="25" t="s">
        <v>141</v>
      </c>
      <c r="K71" s="25" t="s">
        <v>141</v>
      </c>
      <c r="L71" s="25" t="s">
        <v>141</v>
      </c>
      <c r="M71" s="25" t="s">
        <v>141</v>
      </c>
      <c r="N71" s="25" t="s">
        <v>141</v>
      </c>
      <c r="O71" s="25" t="s">
        <v>141</v>
      </c>
      <c r="P71" s="25" t="s">
        <v>141</v>
      </c>
      <c r="Q71" s="25" t="s">
        <v>141</v>
      </c>
      <c r="R71" s="25" t="s">
        <v>141</v>
      </c>
      <c r="S71" s="25" t="s">
        <v>141</v>
      </c>
      <c r="T71" s="25" t="s">
        <v>141</v>
      </c>
      <c r="U71" s="25" t="s">
        <v>141</v>
      </c>
      <c r="V71" s="25" t="s">
        <v>141</v>
      </c>
      <c r="W71" s="25" t="s">
        <v>141</v>
      </c>
      <c r="X71" s="25" t="s">
        <v>141</v>
      </c>
    </row>
  </sheetData>
  <sheetProtection/>
  <mergeCells count="16">
    <mergeCell ref="N5:O5"/>
    <mergeCell ref="P5:Q5"/>
    <mergeCell ref="R5:S5"/>
    <mergeCell ref="T5:U5"/>
    <mergeCell ref="V5:W5"/>
    <mergeCell ref="B4:B6"/>
    <mergeCell ref="G4:J4"/>
    <mergeCell ref="K4:O4"/>
    <mergeCell ref="P4:S4"/>
    <mergeCell ref="T4:W4"/>
    <mergeCell ref="C5:D5"/>
    <mergeCell ref="E5:F5"/>
    <mergeCell ref="G5:H5"/>
    <mergeCell ref="I5:J5"/>
    <mergeCell ref="K5:M5"/>
    <mergeCell ref="C4:F4"/>
  </mergeCells>
  <printOptions/>
  <pageMargins left="0.31496062992125984" right="0" top="0.7480314960629921" bottom="0.35433070866141736" header="0.31496062992125984" footer="0.31496062992125984"/>
  <pageSetup cellComments="asDisplayed" fitToHeight="1" fitToWidth="1" horizontalDpi="600" verticalDpi="600" orientation="landscape" paperSize="8" scale="63" r:id="rId1"/>
  <headerFooter alignWithMargins="0">
    <oddHeader>&amp;C&amp;A</oddHeader>
    <oddFooter>&amp;L&amp;F&amp;CPage &amp;P&amp;R&amp;D</oddFoot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B1:L38"/>
  <sheetViews>
    <sheetView zoomScalePageLayoutView="0" workbookViewId="0" topLeftCell="C1">
      <selection activeCell="A1" sqref="A1"/>
    </sheetView>
  </sheetViews>
  <sheetFormatPr defaultColWidth="9.140625" defaultRowHeight="15" outlineLevelCol="1"/>
  <cols>
    <col min="1" max="2" width="9.140625" style="69" hidden="1" customWidth="1" outlineLevel="1"/>
    <col min="3" max="3" width="7.28125" style="0" customWidth="1" collapsed="1"/>
    <col min="4" max="4" width="6.7109375" style="0" customWidth="1"/>
    <col min="5" max="5" width="30.140625" style="0" customWidth="1"/>
    <col min="6" max="6" width="29.7109375" style="69" customWidth="1"/>
    <col min="7" max="7" width="18.140625" style="0" customWidth="1"/>
    <col min="8" max="8" width="9.8515625" style="69" customWidth="1"/>
    <col min="9" max="9" width="12.7109375" style="339" customWidth="1"/>
    <col min="10" max="10" width="4.7109375" style="0" customWidth="1"/>
    <col min="11" max="11" width="1.8515625" style="0" bestFit="1" customWidth="1"/>
  </cols>
  <sheetData>
    <row r="1" spans="3:11" ht="15.75">
      <c r="C1" s="83" t="str">
        <f>Participant!$A$1</f>
        <v>&lt;Participant's name&gt;</v>
      </c>
      <c r="D1" s="125"/>
      <c r="E1" s="126"/>
      <c r="F1" s="126"/>
      <c r="G1" s="126"/>
      <c r="H1" s="127"/>
      <c r="I1" s="127"/>
      <c r="J1" s="86" t="str">
        <f>Participant!$E$1</f>
        <v>2013 - - (-)</v>
      </c>
      <c r="K1" s="87" t="s">
        <v>141</v>
      </c>
    </row>
    <row r="2" spans="3:11" ht="15.75">
      <c r="C2" s="89" t="str">
        <f>Participant!$A$2</f>
        <v>-</v>
      </c>
      <c r="D2" s="128"/>
      <c r="E2" s="129"/>
      <c r="F2" s="92" t="s">
        <v>938</v>
      </c>
      <c r="G2" s="92"/>
      <c r="H2" s="130"/>
      <c r="I2" s="130"/>
      <c r="J2" s="93" t="str">
        <f>Version</f>
        <v>EIOPA-14-216-ST14_Templates-(20140709)</v>
      </c>
      <c r="K2" s="87" t="s">
        <v>141</v>
      </c>
    </row>
    <row r="3" ht="15.75" thickBot="1">
      <c r="K3" s="87" t="s">
        <v>141</v>
      </c>
    </row>
    <row r="4" spans="4:12" ht="15.75" thickBot="1">
      <c r="D4" s="176" t="s">
        <v>466</v>
      </c>
      <c r="E4" s="177"/>
      <c r="F4" s="177"/>
      <c r="G4" s="178" t="s">
        <v>454</v>
      </c>
      <c r="H4" s="179" t="s">
        <v>812</v>
      </c>
      <c r="I4" s="640" t="s">
        <v>1237</v>
      </c>
      <c r="K4" s="87" t="s">
        <v>141</v>
      </c>
      <c r="L4" s="79"/>
    </row>
    <row r="5" spans="4:12" s="69" customFormat="1" ht="15">
      <c r="D5" s="180" t="s">
        <v>814</v>
      </c>
      <c r="E5" s="181"/>
      <c r="F5" s="181"/>
      <c r="G5" s="182" t="s">
        <v>816</v>
      </c>
      <c r="H5" s="183" t="str">
        <f>HYPERLINK("#'"&amp;G5&amp;"'!$A$1",H$4)</f>
        <v>GoTo</v>
      </c>
      <c r="I5" s="636"/>
      <c r="K5" s="87" t="s">
        <v>141</v>
      </c>
      <c r="L5" s="79"/>
    </row>
    <row r="6" spans="4:12" s="69" customFormat="1" ht="15.75" thickBot="1">
      <c r="D6" s="184" t="s">
        <v>815</v>
      </c>
      <c r="E6" s="185"/>
      <c r="F6" s="185"/>
      <c r="G6" s="186" t="s">
        <v>817</v>
      </c>
      <c r="H6" s="187" t="str">
        <f aca="true" t="shared" si="0" ref="H6:H32">HYPERLINK("#'"&amp;G6&amp;"'!$A$1",H$4)</f>
        <v>GoTo</v>
      </c>
      <c r="I6" s="641"/>
      <c r="K6" s="87" t="s">
        <v>141</v>
      </c>
      <c r="L6" s="79"/>
    </row>
    <row r="7" spans="3:12" ht="16.5" thickBot="1">
      <c r="C7" s="59"/>
      <c r="D7" s="170" t="s">
        <v>813</v>
      </c>
      <c r="E7" s="122"/>
      <c r="F7" s="122"/>
      <c r="G7" s="123" t="s">
        <v>511</v>
      </c>
      <c r="H7" s="171" t="str">
        <f t="shared" si="0"/>
        <v>GoTo</v>
      </c>
      <c r="I7" s="638" t="s">
        <v>1238</v>
      </c>
      <c r="K7" s="87" t="s">
        <v>141</v>
      </c>
      <c r="L7" s="60"/>
    </row>
    <row r="8" spans="3:12" s="69" customFormat="1" ht="15.75">
      <c r="C8" s="59"/>
      <c r="D8" s="167" t="s">
        <v>818</v>
      </c>
      <c r="E8" s="168"/>
      <c r="F8" s="168"/>
      <c r="G8" s="168"/>
      <c r="H8" s="188"/>
      <c r="I8" s="637"/>
      <c r="K8" s="87" t="s">
        <v>141</v>
      </c>
      <c r="L8" s="60"/>
    </row>
    <row r="9" spans="3:12" s="69" customFormat="1" ht="15">
      <c r="C9" s="59"/>
      <c r="D9" s="173" t="s">
        <v>825</v>
      </c>
      <c r="E9" s="131"/>
      <c r="F9" s="131"/>
      <c r="G9" s="132" t="s">
        <v>819</v>
      </c>
      <c r="H9" s="174" t="str">
        <f t="shared" si="0"/>
        <v>GoTo</v>
      </c>
      <c r="I9" s="638" t="s">
        <v>1238</v>
      </c>
      <c r="K9" s="87" t="s">
        <v>141</v>
      </c>
      <c r="L9" s="60"/>
    </row>
    <row r="10" spans="3:11" s="69" customFormat="1" ht="15.75" thickBot="1">
      <c r="C10" s="59"/>
      <c r="D10" s="173" t="s">
        <v>821</v>
      </c>
      <c r="E10" s="131"/>
      <c r="F10" s="131"/>
      <c r="G10" s="132" t="s">
        <v>820</v>
      </c>
      <c r="H10" s="174" t="str">
        <f t="shared" si="0"/>
        <v>GoTo</v>
      </c>
      <c r="I10" s="641" t="s">
        <v>1238</v>
      </c>
      <c r="K10" s="87" t="s">
        <v>141</v>
      </c>
    </row>
    <row r="11" spans="3:12" s="69" customFormat="1" ht="15.75">
      <c r="C11" s="59"/>
      <c r="D11" s="172" t="s">
        <v>859</v>
      </c>
      <c r="E11" s="124"/>
      <c r="F11" s="124"/>
      <c r="G11" s="151"/>
      <c r="H11" s="175"/>
      <c r="I11" s="638"/>
      <c r="K11" s="87" t="s">
        <v>141</v>
      </c>
      <c r="L11" s="60"/>
    </row>
    <row r="12" spans="2:11" ht="15">
      <c r="B12" s="59"/>
      <c r="D12" s="212"/>
      <c r="E12" s="213" t="s">
        <v>445</v>
      </c>
      <c r="F12" s="310"/>
      <c r="G12" s="311"/>
      <c r="H12" s="312"/>
      <c r="I12" s="638"/>
      <c r="K12" s="87" t="s">
        <v>141</v>
      </c>
    </row>
    <row r="13" spans="2:12" ht="15">
      <c r="B13" s="59"/>
      <c r="D13" s="63"/>
      <c r="E13" s="135" t="s">
        <v>452</v>
      </c>
      <c r="F13" s="313"/>
      <c r="G13" s="314" t="s">
        <v>900</v>
      </c>
      <c r="H13" s="315" t="str">
        <f t="shared" si="0"/>
        <v>GoTo</v>
      </c>
      <c r="I13" s="642" t="s">
        <v>871</v>
      </c>
      <c r="J13" s="165"/>
      <c r="K13" s="87" t="s">
        <v>141</v>
      </c>
      <c r="L13" s="60"/>
    </row>
    <row r="14" spans="2:12" ht="15">
      <c r="B14" s="59"/>
      <c r="D14" s="63"/>
      <c r="E14" s="135" t="s">
        <v>453</v>
      </c>
      <c r="F14" s="313"/>
      <c r="G14" s="314" t="s">
        <v>910</v>
      </c>
      <c r="H14" s="315" t="str">
        <f t="shared" si="0"/>
        <v>GoTo</v>
      </c>
      <c r="I14" s="642" t="s">
        <v>871</v>
      </c>
      <c r="J14" s="165"/>
      <c r="K14" s="87" t="s">
        <v>141</v>
      </c>
      <c r="L14" s="60"/>
    </row>
    <row r="15" spans="2:12" s="287" customFormat="1" ht="15">
      <c r="B15" s="59"/>
      <c r="D15" s="63"/>
      <c r="E15" s="135" t="s">
        <v>1215</v>
      </c>
      <c r="F15" s="313"/>
      <c r="G15" s="314" t="s">
        <v>1204</v>
      </c>
      <c r="H15" s="315" t="str">
        <f>HYPERLINK("#'"&amp;G15&amp;"'!$A$1",H$4)</f>
        <v>GoTo</v>
      </c>
      <c r="I15" s="642" t="s">
        <v>871</v>
      </c>
      <c r="J15" s="165"/>
      <c r="K15" s="87" t="s">
        <v>141</v>
      </c>
      <c r="L15" s="60"/>
    </row>
    <row r="16" spans="2:11" ht="15">
      <c r="B16" s="59"/>
      <c r="D16" s="212"/>
      <c r="E16" s="213" t="s">
        <v>446</v>
      </c>
      <c r="F16" s="310"/>
      <c r="G16" s="316"/>
      <c r="H16" s="312"/>
      <c r="I16" s="642"/>
      <c r="K16" s="87" t="s">
        <v>141</v>
      </c>
    </row>
    <row r="17" spans="2:11" ht="15">
      <c r="B17" s="59"/>
      <c r="D17" s="63"/>
      <c r="E17" s="135" t="s">
        <v>448</v>
      </c>
      <c r="F17" s="313"/>
      <c r="G17" s="314" t="s">
        <v>1209</v>
      </c>
      <c r="H17" s="315" t="str">
        <f t="shared" si="0"/>
        <v>GoTo</v>
      </c>
      <c r="I17" s="642" t="s">
        <v>871</v>
      </c>
      <c r="K17" s="87" t="s">
        <v>141</v>
      </c>
    </row>
    <row r="18" spans="2:11" s="154" customFormat="1" ht="15.75" thickBot="1">
      <c r="B18" s="59"/>
      <c r="D18" s="64"/>
      <c r="E18" s="213" t="s">
        <v>1134</v>
      </c>
      <c r="F18" s="317"/>
      <c r="G18" s="318" t="s">
        <v>1206</v>
      </c>
      <c r="H18" s="319" t="str">
        <f>HYPERLINK("#'"&amp;G18&amp;"'!$A$1",H$4)</f>
        <v>GoTo</v>
      </c>
      <c r="I18" s="641" t="s">
        <v>871</v>
      </c>
      <c r="K18" s="87" t="s">
        <v>141</v>
      </c>
    </row>
    <row r="19" spans="2:11" s="153" customFormat="1" ht="15.75">
      <c r="B19" s="59"/>
      <c r="D19" s="167" t="s">
        <v>1233</v>
      </c>
      <c r="E19" s="168"/>
      <c r="F19" s="168"/>
      <c r="G19" s="191"/>
      <c r="H19" s="169"/>
      <c r="I19" s="642"/>
      <c r="K19" s="87" t="s">
        <v>141</v>
      </c>
    </row>
    <row r="20" spans="2:11" s="154" customFormat="1" ht="15">
      <c r="B20" s="59"/>
      <c r="D20" s="212"/>
      <c r="E20" s="213" t="s">
        <v>1081</v>
      </c>
      <c r="F20" s="310"/>
      <c r="G20" s="311"/>
      <c r="H20" s="312"/>
      <c r="I20" s="642"/>
      <c r="K20" s="87" t="s">
        <v>141</v>
      </c>
    </row>
    <row r="21" spans="2:11" s="154" customFormat="1" ht="15">
      <c r="B21" s="59"/>
      <c r="D21" s="63"/>
      <c r="E21" s="135" t="s">
        <v>1083</v>
      </c>
      <c r="F21" s="320"/>
      <c r="G21" s="314" t="s">
        <v>940</v>
      </c>
      <c r="H21" s="315" t="str">
        <f>HYPERLINK("#'"&amp;G21&amp;"'!$A$1",H$4)</f>
        <v>GoTo</v>
      </c>
      <c r="I21" s="638" t="s">
        <v>1239</v>
      </c>
      <c r="K21" s="87" t="s">
        <v>141</v>
      </c>
    </row>
    <row r="22" spans="2:11" s="154" customFormat="1" ht="15">
      <c r="B22" s="59"/>
      <c r="D22" s="63"/>
      <c r="E22" s="135" t="s">
        <v>1082</v>
      </c>
      <c r="F22" s="320"/>
      <c r="G22" s="314" t="s">
        <v>941</v>
      </c>
      <c r="H22" s="315" t="str">
        <f>HYPERLINK("#'"&amp;G22&amp;"'!$A$1",H$4)</f>
        <v>GoTo</v>
      </c>
      <c r="I22" s="638" t="s">
        <v>1239</v>
      </c>
      <c r="K22" s="87" t="s">
        <v>141</v>
      </c>
    </row>
    <row r="23" spans="2:12" ht="15">
      <c r="B23" s="59" t="s">
        <v>450</v>
      </c>
      <c r="D23" s="212"/>
      <c r="E23" s="213" t="s">
        <v>913</v>
      </c>
      <c r="F23" s="310"/>
      <c r="G23" s="311"/>
      <c r="H23" s="312"/>
      <c r="I23" s="642"/>
      <c r="K23" s="87" t="s">
        <v>141</v>
      </c>
      <c r="L23" s="60"/>
    </row>
    <row r="24" spans="2:12" s="153" customFormat="1" ht="15">
      <c r="B24" s="59"/>
      <c r="D24" s="63"/>
      <c r="E24" s="135" t="s">
        <v>915</v>
      </c>
      <c r="F24" s="320"/>
      <c r="G24" s="314" t="s">
        <v>919</v>
      </c>
      <c r="H24" s="315" t="str">
        <f t="shared" si="0"/>
        <v>GoTo</v>
      </c>
      <c r="I24" s="638" t="s">
        <v>1239</v>
      </c>
      <c r="K24" s="87" t="s">
        <v>141</v>
      </c>
      <c r="L24" s="60"/>
    </row>
    <row r="25" spans="2:12" s="153" customFormat="1" ht="15">
      <c r="B25" s="59"/>
      <c r="D25" s="63"/>
      <c r="E25" s="135" t="s">
        <v>916</v>
      </c>
      <c r="F25" s="320"/>
      <c r="G25" s="314" t="s">
        <v>1231</v>
      </c>
      <c r="H25" s="315" t="str">
        <f t="shared" si="0"/>
        <v>GoTo</v>
      </c>
      <c r="I25" s="638" t="s">
        <v>1239</v>
      </c>
      <c r="K25" s="87" t="s">
        <v>141</v>
      </c>
      <c r="L25" s="60"/>
    </row>
    <row r="26" spans="2:12" s="153" customFormat="1" ht="15">
      <c r="B26" s="59"/>
      <c r="D26" s="63"/>
      <c r="E26" s="135" t="s">
        <v>917</v>
      </c>
      <c r="F26" s="320"/>
      <c r="G26" s="314" t="s">
        <v>942</v>
      </c>
      <c r="H26" s="315" t="str">
        <f t="shared" si="0"/>
        <v>GoTo</v>
      </c>
      <c r="I26" s="638" t="s">
        <v>1239</v>
      </c>
      <c r="K26" s="87" t="s">
        <v>141</v>
      </c>
      <c r="L26" s="60"/>
    </row>
    <row r="27" spans="2:12" ht="15">
      <c r="B27" s="59" t="s">
        <v>451</v>
      </c>
      <c r="D27" s="212"/>
      <c r="E27" s="213" t="s">
        <v>914</v>
      </c>
      <c r="F27" s="310"/>
      <c r="G27" s="311"/>
      <c r="H27" s="312"/>
      <c r="I27" s="638"/>
      <c r="K27" s="87" t="s">
        <v>141</v>
      </c>
      <c r="L27" s="60"/>
    </row>
    <row r="28" spans="2:12" s="153" customFormat="1" ht="15">
      <c r="B28" s="59"/>
      <c r="D28" s="63"/>
      <c r="E28" s="135" t="s">
        <v>915</v>
      </c>
      <c r="F28" s="320"/>
      <c r="G28" s="314" t="s">
        <v>918</v>
      </c>
      <c r="H28" s="315" t="str">
        <f t="shared" si="0"/>
        <v>GoTo</v>
      </c>
      <c r="I28" s="638" t="s">
        <v>1239</v>
      </c>
      <c r="K28" s="87" t="s">
        <v>141</v>
      </c>
      <c r="L28" s="60"/>
    </row>
    <row r="29" spans="2:12" s="153" customFormat="1" ht="15">
      <c r="B29" s="59"/>
      <c r="D29" s="63"/>
      <c r="E29" s="135" t="s">
        <v>916</v>
      </c>
      <c r="F29" s="320"/>
      <c r="G29" s="314" t="s">
        <v>1232</v>
      </c>
      <c r="H29" s="315" t="str">
        <f t="shared" si="0"/>
        <v>GoTo</v>
      </c>
      <c r="I29" s="638" t="s">
        <v>1239</v>
      </c>
      <c r="K29" s="87" t="s">
        <v>141</v>
      </c>
      <c r="L29" s="60"/>
    </row>
    <row r="30" spans="2:12" s="153" customFormat="1" ht="15">
      <c r="B30" s="59"/>
      <c r="D30" s="63"/>
      <c r="E30" s="135" t="s">
        <v>917</v>
      </c>
      <c r="F30" s="320"/>
      <c r="G30" s="314" t="s">
        <v>943</v>
      </c>
      <c r="H30" s="315" t="str">
        <f t="shared" si="0"/>
        <v>GoTo</v>
      </c>
      <c r="I30" s="638" t="s">
        <v>1239</v>
      </c>
      <c r="K30" s="87" t="s">
        <v>141</v>
      </c>
      <c r="L30" s="60"/>
    </row>
    <row r="31" spans="2:12" s="154" customFormat="1" ht="15.75" thickBot="1">
      <c r="B31" s="59"/>
      <c r="D31" s="63"/>
      <c r="E31" s="213" t="s">
        <v>1069</v>
      </c>
      <c r="F31" s="320"/>
      <c r="G31" s="314" t="s">
        <v>1096</v>
      </c>
      <c r="H31" s="315" t="str">
        <f t="shared" si="0"/>
        <v>GoTo</v>
      </c>
      <c r="I31" s="638" t="s">
        <v>1239</v>
      </c>
      <c r="K31" s="87" t="s">
        <v>141</v>
      </c>
      <c r="L31" s="60"/>
    </row>
    <row r="32" spans="4:11" ht="16.5" thickBot="1">
      <c r="D32" s="192" t="s">
        <v>939</v>
      </c>
      <c r="E32" s="193"/>
      <c r="F32" s="321"/>
      <c r="G32" s="322" t="s">
        <v>1095</v>
      </c>
      <c r="H32" s="323" t="str">
        <f t="shared" si="0"/>
        <v>GoTo</v>
      </c>
      <c r="I32" s="639"/>
      <c r="K32" s="87" t="s">
        <v>141</v>
      </c>
    </row>
    <row r="33" ht="15">
      <c r="K33" s="87" t="s">
        <v>141</v>
      </c>
    </row>
    <row r="34" spans="4:11" ht="15">
      <c r="D34" s="339"/>
      <c r="E34" s="339"/>
      <c r="F34" s="339"/>
      <c r="G34" s="339"/>
      <c r="H34" s="339"/>
      <c r="K34" s="87" t="s">
        <v>141</v>
      </c>
    </row>
    <row r="35" spans="4:11" ht="15">
      <c r="D35" s="339"/>
      <c r="E35" s="339"/>
      <c r="F35" s="339"/>
      <c r="G35" s="339"/>
      <c r="H35" s="339"/>
      <c r="K35" s="87" t="s">
        <v>141</v>
      </c>
    </row>
    <row r="36" spans="4:11" ht="15" customHeight="1">
      <c r="D36" s="339"/>
      <c r="E36" s="339"/>
      <c r="F36" s="339"/>
      <c r="G36" s="339"/>
      <c r="H36" s="339"/>
      <c r="K36" s="87" t="s">
        <v>141</v>
      </c>
    </row>
    <row r="37" ht="15" customHeight="1">
      <c r="K37" s="87" t="s">
        <v>141</v>
      </c>
    </row>
    <row r="38" spans="3:11" ht="15" customHeight="1">
      <c r="C38" s="87" t="s">
        <v>141</v>
      </c>
      <c r="D38" s="87" t="s">
        <v>141</v>
      </c>
      <c r="E38" s="87" t="s">
        <v>141</v>
      </c>
      <c r="F38" s="87" t="s">
        <v>141</v>
      </c>
      <c r="G38" s="87" t="s">
        <v>141</v>
      </c>
      <c r="H38" s="87" t="s">
        <v>141</v>
      </c>
      <c r="I38" s="87" t="s">
        <v>141</v>
      </c>
      <c r="J38" s="87" t="s">
        <v>141</v>
      </c>
      <c r="K38" s="87" t="s">
        <v>141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tint="-0.24997000396251678"/>
  </sheetPr>
  <dimension ref="A1:L53"/>
  <sheetViews>
    <sheetView zoomScalePageLayoutView="0" workbookViewId="0" topLeftCell="A1">
      <selection activeCell="H13" sqref="H13"/>
    </sheetView>
  </sheetViews>
  <sheetFormatPr defaultColWidth="9.140625" defaultRowHeight="15" outlineLevelCol="1"/>
  <cols>
    <col min="1" max="1" width="5.28125" style="153" customWidth="1"/>
    <col min="2" max="2" width="72.140625" style="153" customWidth="1"/>
    <col min="3" max="3" width="18.7109375" style="153" customWidth="1"/>
    <col min="4" max="4" width="17.7109375" style="153" customWidth="1"/>
    <col min="5" max="5" width="16.7109375" style="153" customWidth="1"/>
    <col min="6" max="6" width="17.00390625" style="153" customWidth="1"/>
    <col min="7" max="7" width="17.28125" style="153" customWidth="1"/>
    <col min="8" max="8" width="17.57421875" style="153" customWidth="1"/>
    <col min="9" max="9" width="14.00390625" style="153" customWidth="1"/>
    <col min="10" max="10" width="15.28125" style="153" customWidth="1"/>
    <col min="11" max="11" width="2.00390625" style="153" bestFit="1" customWidth="1"/>
    <col min="12" max="12" width="50.7109375" style="153" hidden="1" customWidth="1" outlineLevel="1"/>
    <col min="13" max="13" width="12.28125" style="153" hidden="1" customWidth="1" outlineLevel="1"/>
    <col min="14" max="14" width="13.28125" style="153" customWidth="1" collapsed="1"/>
    <col min="15" max="20" width="9.140625" style="153" customWidth="1"/>
    <col min="21" max="21" width="22.00390625" style="153" customWidth="1"/>
    <col min="22" max="22" width="12.57421875" style="153" customWidth="1"/>
    <col min="23"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t="s">
        <v>1900</v>
      </c>
      <c r="E2" s="92"/>
      <c r="F2" s="130"/>
      <c r="G2" s="130"/>
      <c r="H2" s="130"/>
      <c r="I2" s="130"/>
      <c r="J2" s="93" t="str">
        <f>Version</f>
        <v>EIOPA-14-216-ST14_Templates-(20140709)</v>
      </c>
      <c r="K2" s="25" t="s">
        <v>141</v>
      </c>
    </row>
    <row r="3" ht="15">
      <c r="K3" s="25" t="s">
        <v>141</v>
      </c>
    </row>
    <row r="4" spans="2:12" ht="15">
      <c r="B4" s="567" t="s">
        <v>903</v>
      </c>
      <c r="C4" s="613" t="s">
        <v>494</v>
      </c>
      <c r="K4" s="25" t="s">
        <v>141</v>
      </c>
      <c r="L4" s="160" t="s">
        <v>905</v>
      </c>
    </row>
    <row r="5" ht="15" customHeight="1">
      <c r="K5" s="25" t="s">
        <v>141</v>
      </c>
    </row>
    <row r="6" spans="1:11" ht="19.5" thickBot="1">
      <c r="A6" s="161" t="s">
        <v>886</v>
      </c>
      <c r="B6" s="710" t="s">
        <v>1902</v>
      </c>
      <c r="C6" s="339"/>
      <c r="K6" s="25" t="s">
        <v>141</v>
      </c>
    </row>
    <row r="7" spans="2:11" ht="30.75" thickBot="1">
      <c r="B7" s="154"/>
      <c r="C7" s="568" t="s">
        <v>902</v>
      </c>
      <c r="D7" s="569" t="s">
        <v>957</v>
      </c>
      <c r="E7" s="154"/>
      <c r="F7" s="418" t="s">
        <v>1022</v>
      </c>
      <c r="G7" s="419"/>
      <c r="H7" s="420"/>
      <c r="K7" s="25" t="s">
        <v>141</v>
      </c>
    </row>
    <row r="8" spans="2:11" ht="15">
      <c r="B8" s="570" t="s">
        <v>963</v>
      </c>
      <c r="C8" s="196">
        <f>SUM('BS'!C73)</f>
        <v>0</v>
      </c>
      <c r="D8" s="200">
        <f>SUM(D9:D10,D22:D24)</f>
        <v>0</v>
      </c>
      <c r="E8" s="154"/>
      <c r="F8" s="421"/>
      <c r="G8" s="422" t="s">
        <v>983</v>
      </c>
      <c r="H8" s="422" t="s">
        <v>984</v>
      </c>
      <c r="K8" s="25" t="s">
        <v>141</v>
      </c>
    </row>
    <row r="9" spans="2:11" ht="15">
      <c r="B9" s="571" t="s">
        <v>964</v>
      </c>
      <c r="C9" s="159">
        <f>SUM(C8)-SUM(C10,C22,C23,C24)</f>
        <v>0</v>
      </c>
      <c r="D9" s="197">
        <f>C9</f>
        <v>0</v>
      </c>
      <c r="E9" s="154"/>
      <c r="F9" s="414" t="s">
        <v>920</v>
      </c>
      <c r="G9" s="208">
        <f>SUM(C35)-SUM(C40)</f>
        <v>0</v>
      </c>
      <c r="H9" s="209" t="str">
        <f>IF(SUM($C$40),1+SUM(G9)/SUM($C$40),"-")</f>
        <v>-</v>
      </c>
      <c r="K9" s="25" t="s">
        <v>141</v>
      </c>
    </row>
    <row r="10" spans="2:11" ht="15">
      <c r="B10" s="572" t="s">
        <v>953</v>
      </c>
      <c r="C10" s="162">
        <f>SUM(C11,C14,C15,C20,C21)</f>
        <v>0</v>
      </c>
      <c r="D10" s="202">
        <f>SUM(D11,D14,D15,D20,D21)</f>
        <v>0</v>
      </c>
      <c r="E10" s="154"/>
      <c r="F10" s="416" t="s">
        <v>978</v>
      </c>
      <c r="G10" s="145">
        <f>SUM(C8)-SUM(C23,C24)-SUM(D8)+SUM(D23,D24)</f>
        <v>0</v>
      </c>
      <c r="H10" s="210" t="str">
        <f>IF(SUM($C$40),SUM(G10)/SUM($C$40),"-")</f>
        <v>-</v>
      </c>
      <c r="K10" s="25" t="s">
        <v>141</v>
      </c>
    </row>
    <row r="11" spans="2:11" ht="15">
      <c r="B11" s="573" t="s">
        <v>954</v>
      </c>
      <c r="C11" s="163">
        <f>SUM('BS+'!E137)</f>
        <v>0</v>
      </c>
      <c r="D11" s="201">
        <f>SUM(D12:D13)</f>
        <v>0</v>
      </c>
      <c r="E11" s="154"/>
      <c r="F11" s="416" t="s">
        <v>979</v>
      </c>
      <c r="G11" s="145">
        <f>SUM(D26:D31)-SUM(C26:C31)+SUM(C23)-SUM(D23)-IF(AND(C41&lt;&gt;"-",OR(D41&lt;&gt;"-",E41&lt;&gt;"-")),IF(D41&lt;&gt;"-",D41,E41)-SUM(C41),0)+SUM(D51)-SUM(C51)</f>
        <v>0</v>
      </c>
      <c r="H11" s="210" t="str">
        <f>IF(SUM($C$40),SUM(G11)/SUM($C$40),"-")</f>
        <v>-</v>
      </c>
      <c r="K11" s="25" t="s">
        <v>141</v>
      </c>
    </row>
    <row r="12" spans="2:11" ht="15">
      <c r="B12" s="574" t="s">
        <v>955</v>
      </c>
      <c r="C12" s="163" t="str">
        <f>'BS+'!E135</f>
        <v>-</v>
      </c>
      <c r="D12" s="355" t="s">
        <v>494</v>
      </c>
      <c r="E12" s="154"/>
      <c r="F12" s="416" t="s">
        <v>980</v>
      </c>
      <c r="G12" s="145">
        <f>SUM(D51)-SUM(C51)-SUM(C24,D25)+SUM(C25,D24)</f>
        <v>0</v>
      </c>
      <c r="H12" s="210" t="str">
        <f>IF(SUM($C$40),SUM(G12)/SUM($C$40),"-")</f>
        <v>-</v>
      </c>
      <c r="K12" s="25" t="s">
        <v>141</v>
      </c>
    </row>
    <row r="13" spans="2:11" ht="15">
      <c r="B13" s="574" t="s">
        <v>956</v>
      </c>
      <c r="C13" s="163" t="str">
        <f>'BS+'!E136</f>
        <v>-</v>
      </c>
      <c r="D13" s="355" t="s">
        <v>494</v>
      </c>
      <c r="E13" s="154"/>
      <c r="F13" s="416" t="s">
        <v>981</v>
      </c>
      <c r="G13" s="145">
        <f>IF(AND(C40&lt;&gt;"-",OR(D40&lt;&gt;"-",E40&lt;&gt;"-")),IF(D40&lt;&gt;"-",D40,E40)-SUM(C40),0)+IF(AND(C41&lt;&gt;"-",OR(D41&lt;&gt;"-",E41&lt;&gt;"-")),IF(D41&lt;&gt;"-",D41,E41)-SUM(C41),0)</f>
        <v>0</v>
      </c>
      <c r="H13" s="210" t="str">
        <f>IF(SUM($C$40),SUM(H9,-H10,-H11,H12,-H14),"-")</f>
        <v>-</v>
      </c>
      <c r="K13" s="25" t="s">
        <v>141</v>
      </c>
    </row>
    <row r="14" spans="2:11" ht="15">
      <c r="B14" s="573" t="s">
        <v>12</v>
      </c>
      <c r="C14" s="163">
        <f>'BS'!C31</f>
        <v>0</v>
      </c>
      <c r="D14" s="355" t="s">
        <v>494</v>
      </c>
      <c r="E14" s="154"/>
      <c r="F14" s="417" t="s">
        <v>982</v>
      </c>
      <c r="G14" s="147">
        <f>G9-G10-G11+G12-G13</f>
        <v>0</v>
      </c>
      <c r="H14" s="211" t="str">
        <f>IF(SUM($C$40),1+SUM(G14)/SUM($C$40,G13),"-")</f>
        <v>-</v>
      </c>
      <c r="K14" s="25" t="s">
        <v>141</v>
      </c>
    </row>
    <row r="15" spans="2:11" ht="15">
      <c r="B15" s="573" t="s">
        <v>15</v>
      </c>
      <c r="C15" s="144">
        <f>'BS'!C34</f>
        <v>0</v>
      </c>
      <c r="D15" s="230">
        <f>SUM(D16:D19)</f>
        <v>0</v>
      </c>
      <c r="E15" s="154"/>
      <c r="K15" s="25" t="s">
        <v>141</v>
      </c>
    </row>
    <row r="16" spans="2:11" ht="15">
      <c r="B16" s="574" t="s">
        <v>16</v>
      </c>
      <c r="C16" s="163" t="str">
        <f>'BS'!C35</f>
        <v>-</v>
      </c>
      <c r="D16" s="355" t="s">
        <v>494</v>
      </c>
      <c r="E16" s="154"/>
      <c r="F16" s="154"/>
      <c r="G16" s="154"/>
      <c r="H16" s="154"/>
      <c r="K16" s="25" t="s">
        <v>141</v>
      </c>
    </row>
    <row r="17" spans="2:11" ht="15">
      <c r="B17" s="574" t="s">
        <v>17</v>
      </c>
      <c r="C17" s="163" t="str">
        <f>'BS'!C36</f>
        <v>-</v>
      </c>
      <c r="D17" s="355" t="s">
        <v>494</v>
      </c>
      <c r="E17" s="154"/>
      <c r="F17" s="154"/>
      <c r="G17" s="154"/>
      <c r="H17" s="154"/>
      <c r="K17" s="25" t="s">
        <v>141</v>
      </c>
    </row>
    <row r="18" spans="2:11" ht="15">
      <c r="B18" s="574" t="s">
        <v>18</v>
      </c>
      <c r="C18" s="163" t="str">
        <f>'BS'!C37</f>
        <v>-</v>
      </c>
      <c r="D18" s="355" t="s">
        <v>494</v>
      </c>
      <c r="E18" s="154"/>
      <c r="F18" s="154"/>
      <c r="G18" s="154"/>
      <c r="H18" s="154"/>
      <c r="K18" s="25" t="s">
        <v>141</v>
      </c>
    </row>
    <row r="19" spans="2:11" ht="15">
      <c r="B19" s="574" t="s">
        <v>19</v>
      </c>
      <c r="C19" s="163" t="str">
        <f>'BS'!C38</f>
        <v>-</v>
      </c>
      <c r="D19" s="355" t="s">
        <v>494</v>
      </c>
      <c r="E19" s="154"/>
      <c r="F19" s="154"/>
      <c r="G19" s="154"/>
      <c r="H19" s="154"/>
      <c r="K19" s="25" t="s">
        <v>141</v>
      </c>
    </row>
    <row r="20" spans="2:11" ht="15">
      <c r="B20" s="573" t="s">
        <v>2126</v>
      </c>
      <c r="C20" s="163">
        <f>'BS'!C39</f>
        <v>0</v>
      </c>
      <c r="D20" s="355" t="s">
        <v>494</v>
      </c>
      <c r="E20" s="154"/>
      <c r="F20" s="154"/>
      <c r="G20" s="154"/>
      <c r="H20" s="154"/>
      <c r="K20" s="25" t="s">
        <v>141</v>
      </c>
    </row>
    <row r="21" spans="2:11" ht="15">
      <c r="B21" s="575" t="s">
        <v>30</v>
      </c>
      <c r="C21" s="164" t="str">
        <f>'BS'!C49</f>
        <v>-</v>
      </c>
      <c r="D21" s="282" t="s">
        <v>494</v>
      </c>
      <c r="E21" s="154"/>
      <c r="F21" s="154"/>
      <c r="G21" s="154"/>
      <c r="H21" s="154"/>
      <c r="K21" s="25" t="s">
        <v>141</v>
      </c>
    </row>
    <row r="22" spans="2:11" ht="15">
      <c r="B22" s="576" t="s">
        <v>33</v>
      </c>
      <c r="C22" s="162" t="str">
        <f>'BS'!C52</f>
        <v>-</v>
      </c>
      <c r="D22" s="356" t="s">
        <v>494</v>
      </c>
      <c r="E22" s="154"/>
      <c r="F22" s="154"/>
      <c r="G22" s="154"/>
      <c r="H22" s="154"/>
      <c r="K22" s="25" t="s">
        <v>141</v>
      </c>
    </row>
    <row r="23" spans="2:11" ht="15">
      <c r="B23" s="576" t="s">
        <v>961</v>
      </c>
      <c r="C23" s="163">
        <f>'BS'!C57</f>
        <v>0</v>
      </c>
      <c r="D23" s="355" t="s">
        <v>494</v>
      </c>
      <c r="E23" s="154"/>
      <c r="F23" s="154"/>
      <c r="G23" s="154"/>
      <c r="H23" s="154"/>
      <c r="K23" s="25" t="s">
        <v>141</v>
      </c>
    </row>
    <row r="24" spans="2:11" ht="15.75" thickBot="1">
      <c r="B24" s="577" t="s">
        <v>6</v>
      </c>
      <c r="C24" s="198" t="str">
        <f>'BS'!C25</f>
        <v>-</v>
      </c>
      <c r="D24" s="357" t="s">
        <v>494</v>
      </c>
      <c r="E24" s="154"/>
      <c r="F24" s="154"/>
      <c r="G24" s="154"/>
      <c r="H24" s="154"/>
      <c r="K24" s="25" t="s">
        <v>141</v>
      </c>
    </row>
    <row r="25" spans="2:11" ht="15">
      <c r="B25" s="578" t="s">
        <v>962</v>
      </c>
      <c r="C25" s="199" t="str">
        <f>'BS'!C103</f>
        <v>-</v>
      </c>
      <c r="D25" s="358" t="s">
        <v>494</v>
      </c>
      <c r="E25" s="154"/>
      <c r="F25" s="154"/>
      <c r="G25" s="154"/>
      <c r="H25" s="154"/>
      <c r="K25" s="25" t="s">
        <v>141</v>
      </c>
    </row>
    <row r="26" spans="2:11" ht="15">
      <c r="B26" s="572" t="s">
        <v>57</v>
      </c>
      <c r="C26" s="162">
        <f>'BS'!C77</f>
        <v>0</v>
      </c>
      <c r="D26" s="356" t="s">
        <v>494</v>
      </c>
      <c r="E26" s="154"/>
      <c r="F26" s="154"/>
      <c r="G26" s="154"/>
      <c r="H26" s="154"/>
      <c r="K26" s="25" t="s">
        <v>141</v>
      </c>
    </row>
    <row r="27" spans="2:11" ht="15">
      <c r="B27" s="576" t="s">
        <v>958</v>
      </c>
      <c r="C27" s="163">
        <f>'BS'!C81+'BS'!C86</f>
        <v>0</v>
      </c>
      <c r="D27" s="355" t="s">
        <v>494</v>
      </c>
      <c r="E27" s="154"/>
      <c r="F27" s="154"/>
      <c r="G27" s="154"/>
      <c r="H27" s="154"/>
      <c r="K27" s="25" t="s">
        <v>141</v>
      </c>
    </row>
    <row r="28" spans="2:11" ht="15">
      <c r="B28" s="576" t="s">
        <v>959</v>
      </c>
      <c r="C28" s="163" t="str">
        <f>'BS+'!$E$19</f>
        <v>-</v>
      </c>
      <c r="D28" s="355" t="s">
        <v>494</v>
      </c>
      <c r="E28" s="154"/>
      <c r="F28" s="154"/>
      <c r="G28" s="154"/>
      <c r="H28" s="154"/>
      <c r="K28" s="25" t="s">
        <v>141</v>
      </c>
    </row>
    <row r="29" spans="2:11" ht="15">
      <c r="B29" s="576" t="s">
        <v>960</v>
      </c>
      <c r="C29" s="163">
        <f>'BS+'!$F$19</f>
        <v>0</v>
      </c>
      <c r="D29" s="355" t="s">
        <v>494</v>
      </c>
      <c r="E29" s="154"/>
      <c r="F29" s="154"/>
      <c r="G29" s="154"/>
      <c r="H29" s="154"/>
      <c r="K29" s="25" t="s">
        <v>141</v>
      </c>
    </row>
    <row r="30" spans="2:11" ht="15">
      <c r="B30" s="579" t="s">
        <v>65</v>
      </c>
      <c r="C30" s="164">
        <f>'BS'!C94</f>
        <v>0</v>
      </c>
      <c r="D30" s="282" t="s">
        <v>494</v>
      </c>
      <c r="E30" s="154"/>
      <c r="F30" s="154"/>
      <c r="G30" s="154"/>
      <c r="H30" s="154"/>
      <c r="K30" s="25" t="s">
        <v>141</v>
      </c>
    </row>
    <row r="31" spans="2:11" s="339" customFormat="1" ht="15">
      <c r="B31" s="579" t="s">
        <v>30</v>
      </c>
      <c r="C31" s="164" t="str">
        <f>'BS'!C104</f>
        <v>-</v>
      </c>
      <c r="D31" s="282" t="s">
        <v>494</v>
      </c>
      <c r="K31" s="25" t="s">
        <v>141</v>
      </c>
    </row>
    <row r="32" spans="2:11" ht="15">
      <c r="B32" s="580" t="s">
        <v>965</v>
      </c>
      <c r="C32" s="159">
        <f>SUM(C33)-SUM(C25:C30)-SUM(C31)</f>
        <v>0</v>
      </c>
      <c r="D32" s="197">
        <f>C32</f>
        <v>0</v>
      </c>
      <c r="E32" s="154"/>
      <c r="F32" s="154"/>
      <c r="G32" s="154"/>
      <c r="H32" s="154"/>
      <c r="K32" s="25" t="s">
        <v>141</v>
      </c>
    </row>
    <row r="33" spans="2:11" ht="15.75" thickBot="1">
      <c r="B33" s="581" t="s">
        <v>81</v>
      </c>
      <c r="C33" s="198">
        <f>'BS'!C114</f>
        <v>0</v>
      </c>
      <c r="D33" s="206">
        <f>SUM(D25:D32)</f>
        <v>0</v>
      </c>
      <c r="E33" s="154"/>
      <c r="F33" s="154"/>
      <c r="G33" s="154"/>
      <c r="H33" s="154"/>
      <c r="K33" s="25" t="s">
        <v>141</v>
      </c>
    </row>
    <row r="34" spans="2:11" ht="15">
      <c r="B34" s="582" t="s">
        <v>82</v>
      </c>
      <c r="C34" s="159">
        <f>SUM(C8)-SUM(C33)</f>
        <v>0</v>
      </c>
      <c r="D34" s="150">
        <f>SUM(D8)-SUM(D33)</f>
        <v>0</v>
      </c>
      <c r="E34" s="154"/>
      <c r="F34" s="154"/>
      <c r="G34" s="154"/>
      <c r="H34" s="154"/>
      <c r="K34" s="25" t="s">
        <v>141</v>
      </c>
    </row>
    <row r="35" spans="2:11" ht="15">
      <c r="B35" s="582" t="s">
        <v>966</v>
      </c>
      <c r="C35" s="159">
        <f>SUM('BS'!$C$175)</f>
        <v>0</v>
      </c>
      <c r="D35" s="150">
        <f>SUM(C35,D34)-SUM(C34)</f>
        <v>0</v>
      </c>
      <c r="E35" s="154"/>
      <c r="F35" s="154"/>
      <c r="G35" s="154"/>
      <c r="H35" s="154"/>
      <c r="K35" s="25" t="s">
        <v>141</v>
      </c>
    </row>
    <row r="36" spans="2:11" ht="15">
      <c r="B36" s="582" t="s">
        <v>967</v>
      </c>
      <c r="C36" s="159">
        <f>SUM('BS'!$C$176)</f>
        <v>0</v>
      </c>
      <c r="D36" s="150">
        <f>SUM(C36)</f>
        <v>0</v>
      </c>
      <c r="E36" s="154"/>
      <c r="F36" s="154"/>
      <c r="G36" s="154"/>
      <c r="H36" s="154"/>
      <c r="K36" s="25" t="s">
        <v>141</v>
      </c>
    </row>
    <row r="37" spans="2:11" ht="15">
      <c r="B37" s="154"/>
      <c r="C37" s="154"/>
      <c r="D37" s="154"/>
      <c r="E37" s="154"/>
      <c r="F37" s="154"/>
      <c r="G37" s="154"/>
      <c r="H37" s="154"/>
      <c r="K37" s="25" t="s">
        <v>141</v>
      </c>
    </row>
    <row r="38" spans="4:11" s="339" customFormat="1" ht="15">
      <c r="D38" s="706" t="s">
        <v>1897</v>
      </c>
      <c r="E38" s="707"/>
      <c r="K38" s="25" t="s">
        <v>141</v>
      </c>
    </row>
    <row r="39" spans="2:11" s="339" customFormat="1" ht="45">
      <c r="B39" s="708" t="s">
        <v>1121</v>
      </c>
      <c r="C39" s="568" t="s">
        <v>902</v>
      </c>
      <c r="D39" s="485" t="s">
        <v>1122</v>
      </c>
      <c r="E39" s="485" t="s">
        <v>1123</v>
      </c>
      <c r="K39" s="25" t="s">
        <v>141</v>
      </c>
    </row>
    <row r="40" spans="2:11" s="339" customFormat="1" ht="15">
      <c r="B40" s="583" t="s">
        <v>139</v>
      </c>
      <c r="C40" s="150">
        <f>SUM('BS'!$C$228)</f>
        <v>0</v>
      </c>
      <c r="D40" s="272" t="s">
        <v>494</v>
      </c>
      <c r="E40" s="272" t="s">
        <v>494</v>
      </c>
      <c r="K40" s="25" t="s">
        <v>141</v>
      </c>
    </row>
    <row r="41" spans="2:11" s="339" customFormat="1" ht="15">
      <c r="B41" s="584" t="s">
        <v>2040</v>
      </c>
      <c r="C41" s="150">
        <f>SUM('BS'!$C$80,'BS'!$C$84,'BS'!$C$89,'BS'!$C$93,'BS'!$C$97)</f>
        <v>0</v>
      </c>
      <c r="D41" s="272" t="s">
        <v>494</v>
      </c>
      <c r="E41" s="272" t="s">
        <v>494</v>
      </c>
      <c r="K41" s="25"/>
    </row>
    <row r="42" s="339" customFormat="1" ht="15">
      <c r="K42" s="25" t="s">
        <v>141</v>
      </c>
    </row>
    <row r="43" spans="2:11" ht="15">
      <c r="B43" s="423" t="s">
        <v>1080</v>
      </c>
      <c r="C43" s="424"/>
      <c r="D43" s="425"/>
      <c r="E43" s="154"/>
      <c r="F43" s="154"/>
      <c r="G43" s="154"/>
      <c r="H43" s="154"/>
      <c r="K43" s="25" t="s">
        <v>141</v>
      </c>
    </row>
    <row r="44" spans="2:11" ht="30">
      <c r="B44" s="583" t="s">
        <v>1079</v>
      </c>
      <c r="C44" s="268"/>
      <c r="D44" s="272" t="s">
        <v>494</v>
      </c>
      <c r="E44" s="154"/>
      <c r="F44" s="154"/>
      <c r="G44" s="154"/>
      <c r="H44" s="154"/>
      <c r="K44" s="25" t="s">
        <v>141</v>
      </c>
    </row>
    <row r="45" spans="2:11" ht="15">
      <c r="B45" s="154"/>
      <c r="C45" s="154"/>
      <c r="D45" s="154"/>
      <c r="E45" s="154"/>
      <c r="F45" s="154"/>
      <c r="G45" s="154"/>
      <c r="H45" s="154"/>
      <c r="K45" s="25" t="s">
        <v>141</v>
      </c>
    </row>
    <row r="46" spans="2:11" ht="15">
      <c r="B46" s="518" t="s">
        <v>163</v>
      </c>
      <c r="C46" s="159">
        <f>SUM('BS'!$C$234)</f>
        <v>0</v>
      </c>
      <c r="D46" s="272" t="s">
        <v>494</v>
      </c>
      <c r="E46" s="154"/>
      <c r="F46" s="154"/>
      <c r="G46" s="154"/>
      <c r="H46" s="154"/>
      <c r="K46" s="25" t="s">
        <v>141</v>
      </c>
    </row>
    <row r="47" spans="2:11" ht="15">
      <c r="B47" s="519" t="s">
        <v>164</v>
      </c>
      <c r="C47" s="159">
        <f>SUM('BS'!$C$235)</f>
        <v>0</v>
      </c>
      <c r="D47" s="272" t="s">
        <v>494</v>
      </c>
      <c r="E47" s="154"/>
      <c r="F47" s="154"/>
      <c r="G47" s="154"/>
      <c r="H47" s="154"/>
      <c r="K47" s="25" t="s">
        <v>141</v>
      </c>
    </row>
    <row r="48" ht="15">
      <c r="K48" s="25" t="s">
        <v>141</v>
      </c>
    </row>
    <row r="49" spans="2:11" ht="15">
      <c r="B49" s="154"/>
      <c r="C49" s="189" t="s">
        <v>931</v>
      </c>
      <c r="D49" s="189"/>
      <c r="E49" s="189" t="s">
        <v>947</v>
      </c>
      <c r="F49" s="189"/>
      <c r="G49" s="189"/>
      <c r="H49" s="189" t="s">
        <v>948</v>
      </c>
      <c r="I49" s="189"/>
      <c r="J49" s="189"/>
      <c r="K49" s="25" t="s">
        <v>141</v>
      </c>
    </row>
    <row r="50" spans="2:11" s="154" customFormat="1" ht="48">
      <c r="B50" s="428" t="s">
        <v>2125</v>
      </c>
      <c r="C50" s="585" t="s">
        <v>922</v>
      </c>
      <c r="D50" s="585" t="s">
        <v>923</v>
      </c>
      <c r="E50" s="190" t="s">
        <v>920</v>
      </c>
      <c r="F50" s="585" t="s">
        <v>922</v>
      </c>
      <c r="G50" s="585" t="s">
        <v>923</v>
      </c>
      <c r="H50" s="190" t="s">
        <v>920</v>
      </c>
      <c r="I50" s="585" t="s">
        <v>922</v>
      </c>
      <c r="J50" s="585" t="s">
        <v>923</v>
      </c>
      <c r="K50" s="25" t="s">
        <v>141</v>
      </c>
    </row>
    <row r="51" spans="2:11" s="154" customFormat="1" ht="30">
      <c r="B51" s="427" t="s">
        <v>946</v>
      </c>
      <c r="C51" s="272" t="s">
        <v>494</v>
      </c>
      <c r="D51" s="272" t="s">
        <v>494</v>
      </c>
      <c r="E51" s="272" t="s">
        <v>494</v>
      </c>
      <c r="F51" s="272" t="s">
        <v>494</v>
      </c>
      <c r="G51" s="272" t="s">
        <v>494</v>
      </c>
      <c r="H51" s="272" t="s">
        <v>494</v>
      </c>
      <c r="I51" s="272" t="s">
        <v>494</v>
      </c>
      <c r="J51" s="272" t="s">
        <v>494</v>
      </c>
      <c r="K51" s="25" t="s">
        <v>141</v>
      </c>
    </row>
    <row r="52" s="154" customFormat="1" ht="15">
      <c r="K52" s="25" t="s">
        <v>141</v>
      </c>
    </row>
    <row r="53" spans="1:11" ht="15">
      <c r="A53" s="25" t="s">
        <v>141</v>
      </c>
      <c r="B53" s="25" t="s">
        <v>141</v>
      </c>
      <c r="C53" s="25" t="s">
        <v>141</v>
      </c>
      <c r="D53" s="25" t="s">
        <v>141</v>
      </c>
      <c r="E53" s="25" t="s">
        <v>141</v>
      </c>
      <c r="F53" s="25" t="s">
        <v>141</v>
      </c>
      <c r="G53" s="25" t="s">
        <v>141</v>
      </c>
      <c r="H53" s="25" t="s">
        <v>141</v>
      </c>
      <c r="I53" s="25" t="s">
        <v>141</v>
      </c>
      <c r="J53" s="25" t="s">
        <v>141</v>
      </c>
      <c r="K53" s="25" t="s">
        <v>141</v>
      </c>
    </row>
  </sheetData>
  <sheetProtection/>
  <dataValidations count="1">
    <dataValidation type="list" allowBlank="1" showInputMessage="1" showErrorMessage="1" sqref="C4">
      <formula1>T.Filling</formula1>
    </dataValidation>
  </dataValidations>
  <printOptions/>
  <pageMargins left="0.7" right="0.7" top="0.75" bottom="0.75" header="0.3" footer="0.3"/>
  <pageSetup horizontalDpi="600" verticalDpi="600" orientation="portrait" r:id="rId3"/>
  <legacyDrawing r:id="rId2"/>
</worksheet>
</file>

<file path=xl/worksheets/sheet21.xml><?xml version="1.0" encoding="utf-8"?>
<worksheet xmlns="http://schemas.openxmlformats.org/spreadsheetml/2006/main" xmlns:r="http://schemas.openxmlformats.org/officeDocument/2006/relationships">
  <sheetPr>
    <tabColor theme="3" tint="-0.24997000396251678"/>
  </sheetPr>
  <dimension ref="A1:K71"/>
  <sheetViews>
    <sheetView zoomScalePageLayoutView="0" workbookViewId="0" topLeftCell="A1">
      <selection activeCell="A1" sqref="A1"/>
    </sheetView>
  </sheetViews>
  <sheetFormatPr defaultColWidth="9.140625" defaultRowHeight="15"/>
  <cols>
    <col min="1" max="1" width="4.57421875" style="153" customWidth="1"/>
    <col min="2" max="2" width="26.28125" style="153" customWidth="1"/>
    <col min="3" max="3" width="11.421875" style="153" customWidth="1"/>
    <col min="4" max="4" width="11.140625" style="153" customWidth="1"/>
    <col min="5" max="5" width="11.7109375" style="153" customWidth="1"/>
    <col min="6" max="7" width="11.28125" style="153" customWidth="1"/>
    <col min="8" max="8" width="12.8515625" style="153" customWidth="1"/>
    <col min="9" max="9" width="11.8515625" style="153" customWidth="1"/>
    <col min="10" max="10" width="10.57421875" style="153" customWidth="1"/>
    <col min="11" max="11" width="2.00390625" style="153" bestFit="1" customWidth="1"/>
    <col min="12"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c r="E2" s="92" t="s">
        <v>1906</v>
      </c>
      <c r="F2" s="130"/>
      <c r="G2" s="130"/>
      <c r="H2" s="130"/>
      <c r="I2" s="130"/>
      <c r="J2" s="93" t="str">
        <f>Version</f>
        <v>EIOPA-14-216-ST14_Templates-(20140709)</v>
      </c>
      <c r="K2" s="25" t="s">
        <v>141</v>
      </c>
    </row>
    <row r="3" ht="15">
      <c r="K3" s="25" t="s">
        <v>141</v>
      </c>
    </row>
    <row r="4" spans="2:11" ht="15">
      <c r="B4" s="462" t="s">
        <v>493</v>
      </c>
      <c r="C4" s="272" t="s">
        <v>494</v>
      </c>
      <c r="D4" s="154"/>
      <c r="E4" s="154"/>
      <c r="F4" s="154"/>
      <c r="G4" s="154"/>
      <c r="H4" s="154"/>
      <c r="I4" s="154"/>
      <c r="J4" s="154"/>
      <c r="K4" s="25" t="s">
        <v>141</v>
      </c>
    </row>
    <row r="5" spans="2:11" ht="15.75" thickBot="1">
      <c r="B5" s="154"/>
      <c r="C5" s="154"/>
      <c r="D5" s="154"/>
      <c r="E5" s="154"/>
      <c r="F5" s="154"/>
      <c r="G5" s="154"/>
      <c r="H5" s="154"/>
      <c r="I5" s="154"/>
      <c r="J5" s="154"/>
      <c r="K5" s="25" t="s">
        <v>141</v>
      </c>
    </row>
    <row r="6" spans="2:11" ht="40.5" customHeight="1">
      <c r="B6" s="463"/>
      <c r="C6" s="464" t="s">
        <v>85</v>
      </c>
      <c r="D6" s="464" t="s">
        <v>496</v>
      </c>
      <c r="E6" s="464" t="s">
        <v>495</v>
      </c>
      <c r="F6" s="464" t="s">
        <v>18</v>
      </c>
      <c r="G6" s="464" t="s">
        <v>497</v>
      </c>
      <c r="H6" s="464" t="s">
        <v>498</v>
      </c>
      <c r="I6" s="464" t="s">
        <v>499</v>
      </c>
      <c r="J6" s="465" t="s">
        <v>500</v>
      </c>
      <c r="K6" s="25" t="s">
        <v>141</v>
      </c>
    </row>
    <row r="7" spans="2:11" ht="15">
      <c r="B7" s="466" t="s">
        <v>501</v>
      </c>
      <c r="C7" s="272" t="str">
        <f>IF(COUNTIF(D7:J7,"&lt;&gt;-")&gt;0,SUM(D7:J7),"-")</f>
        <v>-</v>
      </c>
      <c r="D7" s="272" t="s">
        <v>494</v>
      </c>
      <c r="E7" s="272" t="s">
        <v>494</v>
      </c>
      <c r="F7" s="272" t="s">
        <v>494</v>
      </c>
      <c r="G7" s="272" t="s">
        <v>494</v>
      </c>
      <c r="H7" s="272" t="s">
        <v>494</v>
      </c>
      <c r="I7" s="272" t="s">
        <v>494</v>
      </c>
      <c r="J7" s="278" t="s">
        <v>494</v>
      </c>
      <c r="K7" s="25" t="s">
        <v>141</v>
      </c>
    </row>
    <row r="8" spans="2:11" ht="15">
      <c r="B8" s="467" t="s">
        <v>1124</v>
      </c>
      <c r="C8" s="82"/>
      <c r="D8" s="82"/>
      <c r="E8" s="82"/>
      <c r="F8" s="82"/>
      <c r="G8" s="82"/>
      <c r="H8" s="82"/>
      <c r="I8" s="82"/>
      <c r="J8" s="166"/>
      <c r="K8" s="25" t="s">
        <v>141</v>
      </c>
    </row>
    <row r="9" spans="2:11" ht="15">
      <c r="B9" s="468">
        <v>1</v>
      </c>
      <c r="C9" s="605" t="str">
        <f aca="true" t="shared" si="0" ref="C9:C69">IF(COUNTIF(D9:J9,"&lt;&gt;-")&gt;0,SUM(D9:J9),"-")</f>
        <v>-</v>
      </c>
      <c r="D9" s="605" t="s">
        <v>494</v>
      </c>
      <c r="E9" s="605" t="s">
        <v>494</v>
      </c>
      <c r="F9" s="605" t="s">
        <v>494</v>
      </c>
      <c r="G9" s="605" t="s">
        <v>494</v>
      </c>
      <c r="H9" s="605" t="s">
        <v>494</v>
      </c>
      <c r="I9" s="605" t="s">
        <v>494</v>
      </c>
      <c r="J9" s="607" t="s">
        <v>494</v>
      </c>
      <c r="K9" s="25" t="s">
        <v>141</v>
      </c>
    </row>
    <row r="10" spans="2:11" ht="15">
      <c r="B10" s="468">
        <v>2</v>
      </c>
      <c r="C10" s="605" t="str">
        <f t="shared" si="0"/>
        <v>-</v>
      </c>
      <c r="D10" s="605" t="s">
        <v>494</v>
      </c>
      <c r="E10" s="605" t="s">
        <v>494</v>
      </c>
      <c r="F10" s="605" t="s">
        <v>494</v>
      </c>
      <c r="G10" s="605" t="s">
        <v>494</v>
      </c>
      <c r="H10" s="605" t="s">
        <v>494</v>
      </c>
      <c r="I10" s="605" t="s">
        <v>494</v>
      </c>
      <c r="J10" s="607" t="s">
        <v>494</v>
      </c>
      <c r="K10" s="25" t="s">
        <v>141</v>
      </c>
    </row>
    <row r="11" spans="2:11" ht="15">
      <c r="B11" s="468">
        <v>3</v>
      </c>
      <c r="C11" s="605" t="str">
        <f t="shared" si="0"/>
        <v>-</v>
      </c>
      <c r="D11" s="605" t="s">
        <v>494</v>
      </c>
      <c r="E11" s="605" t="s">
        <v>494</v>
      </c>
      <c r="F11" s="605" t="s">
        <v>494</v>
      </c>
      <c r="G11" s="605" t="s">
        <v>494</v>
      </c>
      <c r="H11" s="605" t="s">
        <v>494</v>
      </c>
      <c r="I11" s="605" t="s">
        <v>494</v>
      </c>
      <c r="J11" s="607" t="s">
        <v>494</v>
      </c>
      <c r="K11" s="25" t="s">
        <v>141</v>
      </c>
    </row>
    <row r="12" spans="2:11" ht="15">
      <c r="B12" s="468">
        <v>4</v>
      </c>
      <c r="C12" s="605" t="str">
        <f t="shared" si="0"/>
        <v>-</v>
      </c>
      <c r="D12" s="605" t="s">
        <v>494</v>
      </c>
      <c r="E12" s="605" t="s">
        <v>494</v>
      </c>
      <c r="F12" s="605" t="s">
        <v>494</v>
      </c>
      <c r="G12" s="605" t="s">
        <v>494</v>
      </c>
      <c r="H12" s="605" t="s">
        <v>494</v>
      </c>
      <c r="I12" s="605" t="s">
        <v>494</v>
      </c>
      <c r="J12" s="607" t="s">
        <v>494</v>
      </c>
      <c r="K12" s="25" t="s">
        <v>141</v>
      </c>
    </row>
    <row r="13" spans="2:11" ht="15">
      <c r="B13" s="468">
        <v>5</v>
      </c>
      <c r="C13" s="605" t="str">
        <f t="shared" si="0"/>
        <v>-</v>
      </c>
      <c r="D13" s="605" t="s">
        <v>494</v>
      </c>
      <c r="E13" s="605" t="s">
        <v>494</v>
      </c>
      <c r="F13" s="605" t="s">
        <v>494</v>
      </c>
      <c r="G13" s="605" t="s">
        <v>494</v>
      </c>
      <c r="H13" s="605" t="s">
        <v>494</v>
      </c>
      <c r="I13" s="605" t="s">
        <v>494</v>
      </c>
      <c r="J13" s="607" t="s">
        <v>494</v>
      </c>
      <c r="K13" s="25" t="s">
        <v>141</v>
      </c>
    </row>
    <row r="14" spans="2:11" ht="15">
      <c r="B14" s="468">
        <v>6</v>
      </c>
      <c r="C14" s="605" t="str">
        <f t="shared" si="0"/>
        <v>-</v>
      </c>
      <c r="D14" s="605" t="s">
        <v>494</v>
      </c>
      <c r="E14" s="605" t="s">
        <v>494</v>
      </c>
      <c r="F14" s="605" t="s">
        <v>494</v>
      </c>
      <c r="G14" s="605" t="s">
        <v>494</v>
      </c>
      <c r="H14" s="605" t="s">
        <v>494</v>
      </c>
      <c r="I14" s="605" t="s">
        <v>494</v>
      </c>
      <c r="J14" s="607" t="s">
        <v>494</v>
      </c>
      <c r="K14" s="25" t="s">
        <v>141</v>
      </c>
    </row>
    <row r="15" spans="2:11" ht="15">
      <c r="B15" s="468">
        <v>7</v>
      </c>
      <c r="C15" s="605" t="str">
        <f t="shared" si="0"/>
        <v>-</v>
      </c>
      <c r="D15" s="605" t="s">
        <v>494</v>
      </c>
      <c r="E15" s="605" t="s">
        <v>494</v>
      </c>
      <c r="F15" s="605" t="s">
        <v>494</v>
      </c>
      <c r="G15" s="605" t="s">
        <v>494</v>
      </c>
      <c r="H15" s="605" t="s">
        <v>494</v>
      </c>
      <c r="I15" s="605" t="s">
        <v>494</v>
      </c>
      <c r="J15" s="607" t="s">
        <v>494</v>
      </c>
      <c r="K15" s="25" t="s">
        <v>141</v>
      </c>
    </row>
    <row r="16" spans="2:11" ht="15">
      <c r="B16" s="468">
        <v>8</v>
      </c>
      <c r="C16" s="605" t="str">
        <f t="shared" si="0"/>
        <v>-</v>
      </c>
      <c r="D16" s="605" t="s">
        <v>494</v>
      </c>
      <c r="E16" s="605" t="s">
        <v>494</v>
      </c>
      <c r="F16" s="605" t="s">
        <v>494</v>
      </c>
      <c r="G16" s="605" t="s">
        <v>494</v>
      </c>
      <c r="H16" s="605" t="s">
        <v>494</v>
      </c>
      <c r="I16" s="605" t="s">
        <v>494</v>
      </c>
      <c r="J16" s="607" t="s">
        <v>494</v>
      </c>
      <c r="K16" s="25" t="s">
        <v>141</v>
      </c>
    </row>
    <row r="17" spans="2:11" ht="15">
      <c r="B17" s="468">
        <v>9</v>
      </c>
      <c r="C17" s="605" t="str">
        <f t="shared" si="0"/>
        <v>-</v>
      </c>
      <c r="D17" s="605" t="s">
        <v>494</v>
      </c>
      <c r="E17" s="605" t="s">
        <v>494</v>
      </c>
      <c r="F17" s="605" t="s">
        <v>494</v>
      </c>
      <c r="G17" s="605" t="s">
        <v>494</v>
      </c>
      <c r="H17" s="605" t="s">
        <v>494</v>
      </c>
      <c r="I17" s="605" t="s">
        <v>494</v>
      </c>
      <c r="J17" s="607" t="s">
        <v>494</v>
      </c>
      <c r="K17" s="25" t="s">
        <v>141</v>
      </c>
    </row>
    <row r="18" spans="2:11" ht="15">
      <c r="B18" s="468">
        <v>10</v>
      </c>
      <c r="C18" s="605" t="str">
        <f t="shared" si="0"/>
        <v>-</v>
      </c>
      <c r="D18" s="605" t="s">
        <v>494</v>
      </c>
      <c r="E18" s="605" t="s">
        <v>494</v>
      </c>
      <c r="F18" s="605" t="s">
        <v>494</v>
      </c>
      <c r="G18" s="605" t="s">
        <v>494</v>
      </c>
      <c r="H18" s="605" t="s">
        <v>494</v>
      </c>
      <c r="I18" s="605" t="s">
        <v>494</v>
      </c>
      <c r="J18" s="607" t="s">
        <v>494</v>
      </c>
      <c r="K18" s="25" t="s">
        <v>141</v>
      </c>
    </row>
    <row r="19" spans="2:11" ht="15">
      <c r="B19" s="468">
        <v>11</v>
      </c>
      <c r="C19" s="605" t="str">
        <f t="shared" si="0"/>
        <v>-</v>
      </c>
      <c r="D19" s="605" t="s">
        <v>494</v>
      </c>
      <c r="E19" s="605" t="s">
        <v>494</v>
      </c>
      <c r="F19" s="605" t="s">
        <v>494</v>
      </c>
      <c r="G19" s="605" t="s">
        <v>494</v>
      </c>
      <c r="H19" s="605" t="s">
        <v>494</v>
      </c>
      <c r="I19" s="605" t="s">
        <v>494</v>
      </c>
      <c r="J19" s="607" t="s">
        <v>494</v>
      </c>
      <c r="K19" s="25" t="s">
        <v>141</v>
      </c>
    </row>
    <row r="20" spans="2:11" ht="15">
      <c r="B20" s="468">
        <v>12</v>
      </c>
      <c r="C20" s="605" t="str">
        <f t="shared" si="0"/>
        <v>-</v>
      </c>
      <c r="D20" s="605" t="s">
        <v>494</v>
      </c>
      <c r="E20" s="605" t="s">
        <v>494</v>
      </c>
      <c r="F20" s="605" t="s">
        <v>494</v>
      </c>
      <c r="G20" s="605" t="s">
        <v>494</v>
      </c>
      <c r="H20" s="605" t="s">
        <v>494</v>
      </c>
      <c r="I20" s="605" t="s">
        <v>494</v>
      </c>
      <c r="J20" s="607" t="s">
        <v>494</v>
      </c>
      <c r="K20" s="25" t="s">
        <v>141</v>
      </c>
    </row>
    <row r="21" spans="2:11" ht="15">
      <c r="B21" s="468">
        <v>13</v>
      </c>
      <c r="C21" s="605" t="str">
        <f t="shared" si="0"/>
        <v>-</v>
      </c>
      <c r="D21" s="605" t="s">
        <v>494</v>
      </c>
      <c r="E21" s="605" t="s">
        <v>494</v>
      </c>
      <c r="F21" s="605" t="s">
        <v>494</v>
      </c>
      <c r="G21" s="605" t="s">
        <v>494</v>
      </c>
      <c r="H21" s="605" t="s">
        <v>494</v>
      </c>
      <c r="I21" s="605" t="s">
        <v>494</v>
      </c>
      <c r="J21" s="607" t="s">
        <v>494</v>
      </c>
      <c r="K21" s="25" t="s">
        <v>141</v>
      </c>
    </row>
    <row r="22" spans="2:11" ht="15">
      <c r="B22" s="468">
        <v>14</v>
      </c>
      <c r="C22" s="605" t="str">
        <f t="shared" si="0"/>
        <v>-</v>
      </c>
      <c r="D22" s="605" t="s">
        <v>494</v>
      </c>
      <c r="E22" s="605" t="s">
        <v>494</v>
      </c>
      <c r="F22" s="605" t="s">
        <v>494</v>
      </c>
      <c r="G22" s="605" t="s">
        <v>494</v>
      </c>
      <c r="H22" s="605" t="s">
        <v>494</v>
      </c>
      <c r="I22" s="605" t="s">
        <v>494</v>
      </c>
      <c r="J22" s="607" t="s">
        <v>494</v>
      </c>
      <c r="K22" s="25" t="s">
        <v>141</v>
      </c>
    </row>
    <row r="23" spans="2:11" ht="15">
      <c r="B23" s="468">
        <v>15</v>
      </c>
      <c r="C23" s="605" t="str">
        <f t="shared" si="0"/>
        <v>-</v>
      </c>
      <c r="D23" s="605" t="s">
        <v>494</v>
      </c>
      <c r="E23" s="605" t="s">
        <v>494</v>
      </c>
      <c r="F23" s="605" t="s">
        <v>494</v>
      </c>
      <c r="G23" s="605" t="s">
        <v>494</v>
      </c>
      <c r="H23" s="605" t="s">
        <v>494</v>
      </c>
      <c r="I23" s="605" t="s">
        <v>494</v>
      </c>
      <c r="J23" s="607" t="s">
        <v>494</v>
      </c>
      <c r="K23" s="25" t="s">
        <v>141</v>
      </c>
    </row>
    <row r="24" spans="2:11" ht="15">
      <c r="B24" s="468">
        <v>16</v>
      </c>
      <c r="C24" s="605" t="str">
        <f t="shared" si="0"/>
        <v>-</v>
      </c>
      <c r="D24" s="605" t="s">
        <v>494</v>
      </c>
      <c r="E24" s="605" t="s">
        <v>494</v>
      </c>
      <c r="F24" s="605" t="s">
        <v>494</v>
      </c>
      <c r="G24" s="605" t="s">
        <v>494</v>
      </c>
      <c r="H24" s="605" t="s">
        <v>494</v>
      </c>
      <c r="I24" s="605" t="s">
        <v>494</v>
      </c>
      <c r="J24" s="607" t="s">
        <v>494</v>
      </c>
      <c r="K24" s="25" t="s">
        <v>141</v>
      </c>
    </row>
    <row r="25" spans="2:11" ht="15">
      <c r="B25" s="468">
        <v>17</v>
      </c>
      <c r="C25" s="605" t="str">
        <f t="shared" si="0"/>
        <v>-</v>
      </c>
      <c r="D25" s="605" t="s">
        <v>494</v>
      </c>
      <c r="E25" s="605" t="s">
        <v>494</v>
      </c>
      <c r="F25" s="605" t="s">
        <v>494</v>
      </c>
      <c r="G25" s="605" t="s">
        <v>494</v>
      </c>
      <c r="H25" s="605" t="s">
        <v>494</v>
      </c>
      <c r="I25" s="605" t="s">
        <v>494</v>
      </c>
      <c r="J25" s="607" t="s">
        <v>494</v>
      </c>
      <c r="K25" s="25" t="s">
        <v>141</v>
      </c>
    </row>
    <row r="26" spans="2:11" ht="15">
      <c r="B26" s="468">
        <v>18</v>
      </c>
      <c r="C26" s="605" t="str">
        <f t="shared" si="0"/>
        <v>-</v>
      </c>
      <c r="D26" s="605" t="s">
        <v>494</v>
      </c>
      <c r="E26" s="605" t="s">
        <v>494</v>
      </c>
      <c r="F26" s="605" t="s">
        <v>494</v>
      </c>
      <c r="G26" s="605" t="s">
        <v>494</v>
      </c>
      <c r="H26" s="605" t="s">
        <v>494</v>
      </c>
      <c r="I26" s="605" t="s">
        <v>494</v>
      </c>
      <c r="J26" s="607" t="s">
        <v>494</v>
      </c>
      <c r="K26" s="25" t="s">
        <v>141</v>
      </c>
    </row>
    <row r="27" spans="2:11" ht="15">
      <c r="B27" s="468">
        <v>19</v>
      </c>
      <c r="C27" s="605" t="str">
        <f t="shared" si="0"/>
        <v>-</v>
      </c>
      <c r="D27" s="605" t="s">
        <v>494</v>
      </c>
      <c r="E27" s="605" t="s">
        <v>494</v>
      </c>
      <c r="F27" s="605" t="s">
        <v>494</v>
      </c>
      <c r="G27" s="605" t="s">
        <v>494</v>
      </c>
      <c r="H27" s="605" t="s">
        <v>494</v>
      </c>
      <c r="I27" s="605" t="s">
        <v>494</v>
      </c>
      <c r="J27" s="607" t="s">
        <v>494</v>
      </c>
      <c r="K27" s="25" t="s">
        <v>141</v>
      </c>
    </row>
    <row r="28" spans="2:11" ht="15">
      <c r="B28" s="468">
        <v>20</v>
      </c>
      <c r="C28" s="605" t="str">
        <f t="shared" si="0"/>
        <v>-</v>
      </c>
      <c r="D28" s="605" t="s">
        <v>494</v>
      </c>
      <c r="E28" s="605" t="s">
        <v>494</v>
      </c>
      <c r="F28" s="605" t="s">
        <v>494</v>
      </c>
      <c r="G28" s="605" t="s">
        <v>494</v>
      </c>
      <c r="H28" s="605" t="s">
        <v>494</v>
      </c>
      <c r="I28" s="605" t="s">
        <v>494</v>
      </c>
      <c r="J28" s="607" t="s">
        <v>494</v>
      </c>
      <c r="K28" s="25" t="s">
        <v>141</v>
      </c>
    </row>
    <row r="29" spans="2:11" ht="15">
      <c r="B29" s="468">
        <v>21</v>
      </c>
      <c r="C29" s="605" t="str">
        <f t="shared" si="0"/>
        <v>-</v>
      </c>
      <c r="D29" s="605" t="s">
        <v>494</v>
      </c>
      <c r="E29" s="605" t="s">
        <v>494</v>
      </c>
      <c r="F29" s="605" t="s">
        <v>494</v>
      </c>
      <c r="G29" s="605" t="s">
        <v>494</v>
      </c>
      <c r="H29" s="605" t="s">
        <v>494</v>
      </c>
      <c r="I29" s="605" t="s">
        <v>494</v>
      </c>
      <c r="J29" s="607" t="s">
        <v>494</v>
      </c>
      <c r="K29" s="25" t="s">
        <v>141</v>
      </c>
    </row>
    <row r="30" spans="2:11" ht="15">
      <c r="B30" s="468">
        <v>22</v>
      </c>
      <c r="C30" s="605" t="str">
        <f t="shared" si="0"/>
        <v>-</v>
      </c>
      <c r="D30" s="605" t="s">
        <v>494</v>
      </c>
      <c r="E30" s="605" t="s">
        <v>494</v>
      </c>
      <c r="F30" s="605" t="s">
        <v>494</v>
      </c>
      <c r="G30" s="605" t="s">
        <v>494</v>
      </c>
      <c r="H30" s="605" t="s">
        <v>494</v>
      </c>
      <c r="I30" s="605" t="s">
        <v>494</v>
      </c>
      <c r="J30" s="607" t="s">
        <v>494</v>
      </c>
      <c r="K30" s="25" t="s">
        <v>141</v>
      </c>
    </row>
    <row r="31" spans="2:11" ht="15">
      <c r="B31" s="468">
        <v>23</v>
      </c>
      <c r="C31" s="605" t="str">
        <f t="shared" si="0"/>
        <v>-</v>
      </c>
      <c r="D31" s="605" t="s">
        <v>494</v>
      </c>
      <c r="E31" s="605" t="s">
        <v>494</v>
      </c>
      <c r="F31" s="605" t="s">
        <v>494</v>
      </c>
      <c r="G31" s="605" t="s">
        <v>494</v>
      </c>
      <c r="H31" s="605" t="s">
        <v>494</v>
      </c>
      <c r="I31" s="605" t="s">
        <v>494</v>
      </c>
      <c r="J31" s="607" t="s">
        <v>494</v>
      </c>
      <c r="K31" s="25" t="s">
        <v>141</v>
      </c>
    </row>
    <row r="32" spans="2:11" ht="15">
      <c r="B32" s="468">
        <v>24</v>
      </c>
      <c r="C32" s="605" t="str">
        <f t="shared" si="0"/>
        <v>-</v>
      </c>
      <c r="D32" s="605" t="s">
        <v>494</v>
      </c>
      <c r="E32" s="605" t="s">
        <v>494</v>
      </c>
      <c r="F32" s="605" t="s">
        <v>494</v>
      </c>
      <c r="G32" s="605" t="s">
        <v>494</v>
      </c>
      <c r="H32" s="605" t="s">
        <v>494</v>
      </c>
      <c r="I32" s="605" t="s">
        <v>494</v>
      </c>
      <c r="J32" s="607" t="s">
        <v>494</v>
      </c>
      <c r="K32" s="25" t="s">
        <v>141</v>
      </c>
    </row>
    <row r="33" spans="2:11" ht="15">
      <c r="B33" s="468">
        <v>25</v>
      </c>
      <c r="C33" s="605" t="str">
        <f t="shared" si="0"/>
        <v>-</v>
      </c>
      <c r="D33" s="605" t="s">
        <v>494</v>
      </c>
      <c r="E33" s="605" t="s">
        <v>494</v>
      </c>
      <c r="F33" s="605" t="s">
        <v>494</v>
      </c>
      <c r="G33" s="605" t="s">
        <v>494</v>
      </c>
      <c r="H33" s="605" t="s">
        <v>494</v>
      </c>
      <c r="I33" s="605" t="s">
        <v>494</v>
      </c>
      <c r="J33" s="607" t="s">
        <v>494</v>
      </c>
      <c r="K33" s="25" t="s">
        <v>141</v>
      </c>
    </row>
    <row r="34" spans="2:11" ht="15">
      <c r="B34" s="468">
        <v>26</v>
      </c>
      <c r="C34" s="605" t="str">
        <f t="shared" si="0"/>
        <v>-</v>
      </c>
      <c r="D34" s="605" t="s">
        <v>494</v>
      </c>
      <c r="E34" s="605" t="s">
        <v>494</v>
      </c>
      <c r="F34" s="605" t="s">
        <v>494</v>
      </c>
      <c r="G34" s="605" t="s">
        <v>494</v>
      </c>
      <c r="H34" s="605" t="s">
        <v>494</v>
      </c>
      <c r="I34" s="605" t="s">
        <v>494</v>
      </c>
      <c r="J34" s="607" t="s">
        <v>494</v>
      </c>
      <c r="K34" s="25" t="s">
        <v>141</v>
      </c>
    </row>
    <row r="35" spans="2:11" ht="15">
      <c r="B35" s="468">
        <v>27</v>
      </c>
      <c r="C35" s="605" t="str">
        <f t="shared" si="0"/>
        <v>-</v>
      </c>
      <c r="D35" s="605" t="s">
        <v>494</v>
      </c>
      <c r="E35" s="605" t="s">
        <v>494</v>
      </c>
      <c r="F35" s="605" t="s">
        <v>494</v>
      </c>
      <c r="G35" s="605" t="s">
        <v>494</v>
      </c>
      <c r="H35" s="605" t="s">
        <v>494</v>
      </c>
      <c r="I35" s="605" t="s">
        <v>494</v>
      </c>
      <c r="J35" s="607" t="s">
        <v>494</v>
      </c>
      <c r="K35" s="25" t="s">
        <v>141</v>
      </c>
    </row>
    <row r="36" spans="2:11" ht="15">
      <c r="B36" s="468">
        <v>28</v>
      </c>
      <c r="C36" s="605" t="str">
        <f t="shared" si="0"/>
        <v>-</v>
      </c>
      <c r="D36" s="605" t="s">
        <v>494</v>
      </c>
      <c r="E36" s="605" t="s">
        <v>494</v>
      </c>
      <c r="F36" s="605" t="s">
        <v>494</v>
      </c>
      <c r="G36" s="605" t="s">
        <v>494</v>
      </c>
      <c r="H36" s="605" t="s">
        <v>494</v>
      </c>
      <c r="I36" s="605" t="s">
        <v>494</v>
      </c>
      <c r="J36" s="607" t="s">
        <v>494</v>
      </c>
      <c r="K36" s="25" t="s">
        <v>141</v>
      </c>
    </row>
    <row r="37" spans="2:11" ht="15">
      <c r="B37" s="468">
        <v>29</v>
      </c>
      <c r="C37" s="605" t="str">
        <f t="shared" si="0"/>
        <v>-</v>
      </c>
      <c r="D37" s="605" t="s">
        <v>494</v>
      </c>
      <c r="E37" s="605" t="s">
        <v>494</v>
      </c>
      <c r="F37" s="605" t="s">
        <v>494</v>
      </c>
      <c r="G37" s="605" t="s">
        <v>494</v>
      </c>
      <c r="H37" s="605" t="s">
        <v>494</v>
      </c>
      <c r="I37" s="605" t="s">
        <v>494</v>
      </c>
      <c r="J37" s="607" t="s">
        <v>494</v>
      </c>
      <c r="K37" s="25" t="s">
        <v>141</v>
      </c>
    </row>
    <row r="38" spans="2:11" ht="15">
      <c r="B38" s="468">
        <v>30</v>
      </c>
      <c r="C38" s="605" t="str">
        <f t="shared" si="0"/>
        <v>-</v>
      </c>
      <c r="D38" s="605" t="s">
        <v>494</v>
      </c>
      <c r="E38" s="605" t="s">
        <v>494</v>
      </c>
      <c r="F38" s="605" t="s">
        <v>494</v>
      </c>
      <c r="G38" s="605" t="s">
        <v>494</v>
      </c>
      <c r="H38" s="605" t="s">
        <v>494</v>
      </c>
      <c r="I38" s="605" t="s">
        <v>494</v>
      </c>
      <c r="J38" s="607" t="s">
        <v>494</v>
      </c>
      <c r="K38" s="25" t="s">
        <v>141</v>
      </c>
    </row>
    <row r="39" spans="2:11" ht="15">
      <c r="B39" s="468">
        <f>B38+1</f>
        <v>31</v>
      </c>
      <c r="C39" s="605" t="str">
        <f t="shared" si="0"/>
        <v>-</v>
      </c>
      <c r="D39" s="605" t="s">
        <v>494</v>
      </c>
      <c r="E39" s="605" t="s">
        <v>494</v>
      </c>
      <c r="F39" s="605" t="s">
        <v>494</v>
      </c>
      <c r="G39" s="605" t="s">
        <v>494</v>
      </c>
      <c r="H39" s="605" t="s">
        <v>494</v>
      </c>
      <c r="I39" s="605" t="s">
        <v>494</v>
      </c>
      <c r="J39" s="607" t="s">
        <v>494</v>
      </c>
      <c r="K39" s="25" t="s">
        <v>141</v>
      </c>
    </row>
    <row r="40" spans="2:11" ht="15">
      <c r="B40" s="468">
        <f aca="true" t="shared" si="1" ref="B40:B68">B39+1</f>
        <v>32</v>
      </c>
      <c r="C40" s="605" t="str">
        <f t="shared" si="0"/>
        <v>-</v>
      </c>
      <c r="D40" s="605" t="s">
        <v>494</v>
      </c>
      <c r="E40" s="605" t="s">
        <v>494</v>
      </c>
      <c r="F40" s="605" t="s">
        <v>494</v>
      </c>
      <c r="G40" s="605" t="s">
        <v>494</v>
      </c>
      <c r="H40" s="605" t="s">
        <v>494</v>
      </c>
      <c r="I40" s="605" t="s">
        <v>494</v>
      </c>
      <c r="J40" s="607" t="s">
        <v>494</v>
      </c>
      <c r="K40" s="25" t="s">
        <v>141</v>
      </c>
    </row>
    <row r="41" spans="2:11" ht="15">
      <c r="B41" s="468">
        <f t="shared" si="1"/>
        <v>33</v>
      </c>
      <c r="C41" s="605" t="str">
        <f t="shared" si="0"/>
        <v>-</v>
      </c>
      <c r="D41" s="605" t="s">
        <v>494</v>
      </c>
      <c r="E41" s="605" t="s">
        <v>494</v>
      </c>
      <c r="F41" s="605" t="s">
        <v>494</v>
      </c>
      <c r="G41" s="605" t="s">
        <v>494</v>
      </c>
      <c r="H41" s="605" t="s">
        <v>494</v>
      </c>
      <c r="I41" s="605" t="s">
        <v>494</v>
      </c>
      <c r="J41" s="607" t="s">
        <v>494</v>
      </c>
      <c r="K41" s="25" t="s">
        <v>141</v>
      </c>
    </row>
    <row r="42" spans="2:11" ht="15">
      <c r="B42" s="468">
        <f t="shared" si="1"/>
        <v>34</v>
      </c>
      <c r="C42" s="605" t="str">
        <f t="shared" si="0"/>
        <v>-</v>
      </c>
      <c r="D42" s="605" t="s">
        <v>494</v>
      </c>
      <c r="E42" s="605" t="s">
        <v>494</v>
      </c>
      <c r="F42" s="605" t="s">
        <v>494</v>
      </c>
      <c r="G42" s="605" t="s">
        <v>494</v>
      </c>
      <c r="H42" s="605" t="s">
        <v>494</v>
      </c>
      <c r="I42" s="605" t="s">
        <v>494</v>
      </c>
      <c r="J42" s="607" t="s">
        <v>494</v>
      </c>
      <c r="K42" s="25" t="s">
        <v>141</v>
      </c>
    </row>
    <row r="43" spans="2:11" ht="15">
      <c r="B43" s="468">
        <f t="shared" si="1"/>
        <v>35</v>
      </c>
      <c r="C43" s="605" t="str">
        <f t="shared" si="0"/>
        <v>-</v>
      </c>
      <c r="D43" s="605" t="s">
        <v>494</v>
      </c>
      <c r="E43" s="605" t="s">
        <v>494</v>
      </c>
      <c r="F43" s="605" t="s">
        <v>494</v>
      </c>
      <c r="G43" s="605" t="s">
        <v>494</v>
      </c>
      <c r="H43" s="605" t="s">
        <v>494</v>
      </c>
      <c r="I43" s="605" t="s">
        <v>494</v>
      </c>
      <c r="J43" s="607" t="s">
        <v>494</v>
      </c>
      <c r="K43" s="25" t="s">
        <v>141</v>
      </c>
    </row>
    <row r="44" spans="2:11" ht="15">
      <c r="B44" s="468">
        <f t="shared" si="1"/>
        <v>36</v>
      </c>
      <c r="C44" s="605" t="str">
        <f t="shared" si="0"/>
        <v>-</v>
      </c>
      <c r="D44" s="605" t="s">
        <v>494</v>
      </c>
      <c r="E44" s="605" t="s">
        <v>494</v>
      </c>
      <c r="F44" s="605" t="s">
        <v>494</v>
      </c>
      <c r="G44" s="605" t="s">
        <v>494</v>
      </c>
      <c r="H44" s="605" t="s">
        <v>494</v>
      </c>
      <c r="I44" s="605" t="s">
        <v>494</v>
      </c>
      <c r="J44" s="607" t="s">
        <v>494</v>
      </c>
      <c r="K44" s="25" t="s">
        <v>141</v>
      </c>
    </row>
    <row r="45" spans="2:11" ht="15">
      <c r="B45" s="468">
        <f t="shared" si="1"/>
        <v>37</v>
      </c>
      <c r="C45" s="605" t="str">
        <f t="shared" si="0"/>
        <v>-</v>
      </c>
      <c r="D45" s="605" t="s">
        <v>494</v>
      </c>
      <c r="E45" s="605" t="s">
        <v>494</v>
      </c>
      <c r="F45" s="605" t="s">
        <v>494</v>
      </c>
      <c r="G45" s="605" t="s">
        <v>494</v>
      </c>
      <c r="H45" s="605" t="s">
        <v>494</v>
      </c>
      <c r="I45" s="605" t="s">
        <v>494</v>
      </c>
      <c r="J45" s="607" t="s">
        <v>494</v>
      </c>
      <c r="K45" s="25" t="s">
        <v>141</v>
      </c>
    </row>
    <row r="46" spans="2:11" ht="15">
      <c r="B46" s="468">
        <f t="shared" si="1"/>
        <v>38</v>
      </c>
      <c r="C46" s="605" t="str">
        <f t="shared" si="0"/>
        <v>-</v>
      </c>
      <c r="D46" s="605" t="s">
        <v>494</v>
      </c>
      <c r="E46" s="605" t="s">
        <v>494</v>
      </c>
      <c r="F46" s="605" t="s">
        <v>494</v>
      </c>
      <c r="G46" s="605" t="s">
        <v>494</v>
      </c>
      <c r="H46" s="605" t="s">
        <v>494</v>
      </c>
      <c r="I46" s="605" t="s">
        <v>494</v>
      </c>
      <c r="J46" s="607" t="s">
        <v>494</v>
      </c>
      <c r="K46" s="25" t="s">
        <v>141</v>
      </c>
    </row>
    <row r="47" spans="2:11" ht="15">
      <c r="B47" s="468">
        <f t="shared" si="1"/>
        <v>39</v>
      </c>
      <c r="C47" s="605" t="str">
        <f t="shared" si="0"/>
        <v>-</v>
      </c>
      <c r="D47" s="605" t="s">
        <v>494</v>
      </c>
      <c r="E47" s="605" t="s">
        <v>494</v>
      </c>
      <c r="F47" s="605" t="s">
        <v>494</v>
      </c>
      <c r="G47" s="605" t="s">
        <v>494</v>
      </c>
      <c r="H47" s="605" t="s">
        <v>494</v>
      </c>
      <c r="I47" s="605" t="s">
        <v>494</v>
      </c>
      <c r="J47" s="607" t="s">
        <v>494</v>
      </c>
      <c r="K47" s="25" t="s">
        <v>141</v>
      </c>
    </row>
    <row r="48" spans="2:11" ht="15">
      <c r="B48" s="468">
        <f t="shared" si="1"/>
        <v>40</v>
      </c>
      <c r="C48" s="605" t="str">
        <f t="shared" si="0"/>
        <v>-</v>
      </c>
      <c r="D48" s="605" t="s">
        <v>494</v>
      </c>
      <c r="E48" s="605" t="s">
        <v>494</v>
      </c>
      <c r="F48" s="605" t="s">
        <v>494</v>
      </c>
      <c r="G48" s="605" t="s">
        <v>494</v>
      </c>
      <c r="H48" s="605" t="s">
        <v>494</v>
      </c>
      <c r="I48" s="605" t="s">
        <v>494</v>
      </c>
      <c r="J48" s="607" t="s">
        <v>494</v>
      </c>
      <c r="K48" s="25" t="s">
        <v>141</v>
      </c>
    </row>
    <row r="49" spans="2:11" ht="15">
      <c r="B49" s="468">
        <f t="shared" si="1"/>
        <v>41</v>
      </c>
      <c r="C49" s="605" t="str">
        <f t="shared" si="0"/>
        <v>-</v>
      </c>
      <c r="D49" s="605" t="s">
        <v>494</v>
      </c>
      <c r="E49" s="605" t="s">
        <v>494</v>
      </c>
      <c r="F49" s="605" t="s">
        <v>494</v>
      </c>
      <c r="G49" s="605" t="s">
        <v>494</v>
      </c>
      <c r="H49" s="605" t="s">
        <v>494</v>
      </c>
      <c r="I49" s="605" t="s">
        <v>494</v>
      </c>
      <c r="J49" s="607" t="s">
        <v>494</v>
      </c>
      <c r="K49" s="25" t="s">
        <v>141</v>
      </c>
    </row>
    <row r="50" spans="2:11" ht="15">
      <c r="B50" s="468">
        <f t="shared" si="1"/>
        <v>42</v>
      </c>
      <c r="C50" s="605" t="str">
        <f t="shared" si="0"/>
        <v>-</v>
      </c>
      <c r="D50" s="605" t="s">
        <v>494</v>
      </c>
      <c r="E50" s="605" t="s">
        <v>494</v>
      </c>
      <c r="F50" s="605" t="s">
        <v>494</v>
      </c>
      <c r="G50" s="605" t="s">
        <v>494</v>
      </c>
      <c r="H50" s="605" t="s">
        <v>494</v>
      </c>
      <c r="I50" s="605" t="s">
        <v>494</v>
      </c>
      <c r="J50" s="607" t="s">
        <v>494</v>
      </c>
      <c r="K50" s="25" t="s">
        <v>141</v>
      </c>
    </row>
    <row r="51" spans="2:11" ht="15">
      <c r="B51" s="468">
        <f t="shared" si="1"/>
        <v>43</v>
      </c>
      <c r="C51" s="605" t="str">
        <f t="shared" si="0"/>
        <v>-</v>
      </c>
      <c r="D51" s="605" t="s">
        <v>494</v>
      </c>
      <c r="E51" s="605" t="s">
        <v>494</v>
      </c>
      <c r="F51" s="605" t="s">
        <v>494</v>
      </c>
      <c r="G51" s="605" t="s">
        <v>494</v>
      </c>
      <c r="H51" s="605" t="s">
        <v>494</v>
      </c>
      <c r="I51" s="605" t="s">
        <v>494</v>
      </c>
      <c r="J51" s="607" t="s">
        <v>494</v>
      </c>
      <c r="K51" s="25" t="s">
        <v>141</v>
      </c>
    </row>
    <row r="52" spans="2:11" ht="15">
      <c r="B52" s="468">
        <f t="shared" si="1"/>
        <v>44</v>
      </c>
      <c r="C52" s="605" t="str">
        <f t="shared" si="0"/>
        <v>-</v>
      </c>
      <c r="D52" s="605" t="s">
        <v>494</v>
      </c>
      <c r="E52" s="605" t="s">
        <v>494</v>
      </c>
      <c r="F52" s="605" t="s">
        <v>494</v>
      </c>
      <c r="G52" s="605" t="s">
        <v>494</v>
      </c>
      <c r="H52" s="605" t="s">
        <v>494</v>
      </c>
      <c r="I52" s="605" t="s">
        <v>494</v>
      </c>
      <c r="J52" s="607" t="s">
        <v>494</v>
      </c>
      <c r="K52" s="25" t="s">
        <v>141</v>
      </c>
    </row>
    <row r="53" spans="2:11" ht="15">
      <c r="B53" s="468">
        <f t="shared" si="1"/>
        <v>45</v>
      </c>
      <c r="C53" s="605" t="str">
        <f t="shared" si="0"/>
        <v>-</v>
      </c>
      <c r="D53" s="605" t="s">
        <v>494</v>
      </c>
      <c r="E53" s="605" t="s">
        <v>494</v>
      </c>
      <c r="F53" s="605" t="s">
        <v>494</v>
      </c>
      <c r="G53" s="605" t="s">
        <v>494</v>
      </c>
      <c r="H53" s="605" t="s">
        <v>494</v>
      </c>
      <c r="I53" s="605" t="s">
        <v>494</v>
      </c>
      <c r="J53" s="607" t="s">
        <v>494</v>
      </c>
      <c r="K53" s="25" t="s">
        <v>141</v>
      </c>
    </row>
    <row r="54" spans="2:11" ht="15">
      <c r="B54" s="468">
        <f t="shared" si="1"/>
        <v>46</v>
      </c>
      <c r="C54" s="605" t="str">
        <f t="shared" si="0"/>
        <v>-</v>
      </c>
      <c r="D54" s="605" t="s">
        <v>494</v>
      </c>
      <c r="E54" s="605" t="s">
        <v>494</v>
      </c>
      <c r="F54" s="605" t="s">
        <v>494</v>
      </c>
      <c r="G54" s="605" t="s">
        <v>494</v>
      </c>
      <c r="H54" s="605" t="s">
        <v>494</v>
      </c>
      <c r="I54" s="605" t="s">
        <v>494</v>
      </c>
      <c r="J54" s="607" t="s">
        <v>494</v>
      </c>
      <c r="K54" s="25" t="s">
        <v>141</v>
      </c>
    </row>
    <row r="55" spans="2:11" ht="15">
      <c r="B55" s="468">
        <f t="shared" si="1"/>
        <v>47</v>
      </c>
      <c r="C55" s="605" t="str">
        <f t="shared" si="0"/>
        <v>-</v>
      </c>
      <c r="D55" s="605" t="s">
        <v>494</v>
      </c>
      <c r="E55" s="605" t="s">
        <v>494</v>
      </c>
      <c r="F55" s="605" t="s">
        <v>494</v>
      </c>
      <c r="G55" s="605" t="s">
        <v>494</v>
      </c>
      <c r="H55" s="605" t="s">
        <v>494</v>
      </c>
      <c r="I55" s="605" t="s">
        <v>494</v>
      </c>
      <c r="J55" s="607" t="s">
        <v>494</v>
      </c>
      <c r="K55" s="25" t="s">
        <v>141</v>
      </c>
    </row>
    <row r="56" spans="2:11" ht="15">
      <c r="B56" s="468">
        <f t="shared" si="1"/>
        <v>48</v>
      </c>
      <c r="C56" s="605" t="str">
        <f t="shared" si="0"/>
        <v>-</v>
      </c>
      <c r="D56" s="605" t="s">
        <v>494</v>
      </c>
      <c r="E56" s="605" t="s">
        <v>494</v>
      </c>
      <c r="F56" s="605" t="s">
        <v>494</v>
      </c>
      <c r="G56" s="605" t="s">
        <v>494</v>
      </c>
      <c r="H56" s="605" t="s">
        <v>494</v>
      </c>
      <c r="I56" s="605" t="s">
        <v>494</v>
      </c>
      <c r="J56" s="607" t="s">
        <v>494</v>
      </c>
      <c r="K56" s="25" t="s">
        <v>141</v>
      </c>
    </row>
    <row r="57" spans="2:11" ht="15">
      <c r="B57" s="468">
        <f t="shared" si="1"/>
        <v>49</v>
      </c>
      <c r="C57" s="605" t="str">
        <f t="shared" si="0"/>
        <v>-</v>
      </c>
      <c r="D57" s="605" t="s">
        <v>494</v>
      </c>
      <c r="E57" s="605" t="s">
        <v>494</v>
      </c>
      <c r="F57" s="605" t="s">
        <v>494</v>
      </c>
      <c r="G57" s="605" t="s">
        <v>494</v>
      </c>
      <c r="H57" s="605" t="s">
        <v>494</v>
      </c>
      <c r="I57" s="605" t="s">
        <v>494</v>
      </c>
      <c r="J57" s="607" t="s">
        <v>494</v>
      </c>
      <c r="K57" s="25" t="s">
        <v>141</v>
      </c>
    </row>
    <row r="58" spans="2:11" ht="15">
      <c r="B58" s="468">
        <f t="shared" si="1"/>
        <v>50</v>
      </c>
      <c r="C58" s="605" t="str">
        <f t="shared" si="0"/>
        <v>-</v>
      </c>
      <c r="D58" s="605" t="s">
        <v>494</v>
      </c>
      <c r="E58" s="605" t="s">
        <v>494</v>
      </c>
      <c r="F58" s="605" t="s">
        <v>494</v>
      </c>
      <c r="G58" s="605" t="s">
        <v>494</v>
      </c>
      <c r="H58" s="605" t="s">
        <v>494</v>
      </c>
      <c r="I58" s="605" t="s">
        <v>494</v>
      </c>
      <c r="J58" s="607" t="s">
        <v>494</v>
      </c>
      <c r="K58" s="25" t="s">
        <v>141</v>
      </c>
    </row>
    <row r="59" spans="2:11" ht="15">
      <c r="B59" s="468">
        <f t="shared" si="1"/>
        <v>51</v>
      </c>
      <c r="C59" s="605" t="str">
        <f t="shared" si="0"/>
        <v>-</v>
      </c>
      <c r="D59" s="605" t="s">
        <v>494</v>
      </c>
      <c r="E59" s="605" t="s">
        <v>494</v>
      </c>
      <c r="F59" s="605" t="s">
        <v>494</v>
      </c>
      <c r="G59" s="605" t="s">
        <v>494</v>
      </c>
      <c r="H59" s="605" t="s">
        <v>494</v>
      </c>
      <c r="I59" s="605" t="s">
        <v>494</v>
      </c>
      <c r="J59" s="607" t="s">
        <v>494</v>
      </c>
      <c r="K59" s="25" t="s">
        <v>141</v>
      </c>
    </row>
    <row r="60" spans="2:11" ht="15">
      <c r="B60" s="468">
        <f t="shared" si="1"/>
        <v>52</v>
      </c>
      <c r="C60" s="605" t="str">
        <f t="shared" si="0"/>
        <v>-</v>
      </c>
      <c r="D60" s="605" t="s">
        <v>494</v>
      </c>
      <c r="E60" s="605" t="s">
        <v>494</v>
      </c>
      <c r="F60" s="605" t="s">
        <v>494</v>
      </c>
      <c r="G60" s="605" t="s">
        <v>494</v>
      </c>
      <c r="H60" s="605" t="s">
        <v>494</v>
      </c>
      <c r="I60" s="605" t="s">
        <v>494</v>
      </c>
      <c r="J60" s="607" t="s">
        <v>494</v>
      </c>
      <c r="K60" s="25" t="s">
        <v>141</v>
      </c>
    </row>
    <row r="61" spans="2:11" ht="15">
      <c r="B61" s="468">
        <f t="shared" si="1"/>
        <v>53</v>
      </c>
      <c r="C61" s="605" t="str">
        <f t="shared" si="0"/>
        <v>-</v>
      </c>
      <c r="D61" s="605" t="s">
        <v>494</v>
      </c>
      <c r="E61" s="605" t="s">
        <v>494</v>
      </c>
      <c r="F61" s="605" t="s">
        <v>494</v>
      </c>
      <c r="G61" s="605" t="s">
        <v>494</v>
      </c>
      <c r="H61" s="605" t="s">
        <v>494</v>
      </c>
      <c r="I61" s="605" t="s">
        <v>494</v>
      </c>
      <c r="J61" s="607" t="s">
        <v>494</v>
      </c>
      <c r="K61" s="25" t="s">
        <v>141</v>
      </c>
    </row>
    <row r="62" spans="2:11" ht="15">
      <c r="B62" s="468">
        <f t="shared" si="1"/>
        <v>54</v>
      </c>
      <c r="C62" s="605" t="str">
        <f t="shared" si="0"/>
        <v>-</v>
      </c>
      <c r="D62" s="605" t="s">
        <v>494</v>
      </c>
      <c r="E62" s="605" t="s">
        <v>494</v>
      </c>
      <c r="F62" s="605" t="s">
        <v>494</v>
      </c>
      <c r="G62" s="605" t="s">
        <v>494</v>
      </c>
      <c r="H62" s="605" t="s">
        <v>494</v>
      </c>
      <c r="I62" s="605" t="s">
        <v>494</v>
      </c>
      <c r="J62" s="607" t="s">
        <v>494</v>
      </c>
      <c r="K62" s="25" t="s">
        <v>141</v>
      </c>
    </row>
    <row r="63" spans="2:11" ht="15">
      <c r="B63" s="468">
        <f t="shared" si="1"/>
        <v>55</v>
      </c>
      <c r="C63" s="605" t="str">
        <f t="shared" si="0"/>
        <v>-</v>
      </c>
      <c r="D63" s="605" t="s">
        <v>494</v>
      </c>
      <c r="E63" s="605" t="s">
        <v>494</v>
      </c>
      <c r="F63" s="605" t="s">
        <v>494</v>
      </c>
      <c r="G63" s="605" t="s">
        <v>494</v>
      </c>
      <c r="H63" s="605" t="s">
        <v>494</v>
      </c>
      <c r="I63" s="605" t="s">
        <v>494</v>
      </c>
      <c r="J63" s="607" t="s">
        <v>494</v>
      </c>
      <c r="K63" s="25" t="s">
        <v>141</v>
      </c>
    </row>
    <row r="64" spans="2:11" ht="15">
      <c r="B64" s="468">
        <f t="shared" si="1"/>
        <v>56</v>
      </c>
      <c r="C64" s="605" t="str">
        <f t="shared" si="0"/>
        <v>-</v>
      </c>
      <c r="D64" s="605" t="s">
        <v>494</v>
      </c>
      <c r="E64" s="605" t="s">
        <v>494</v>
      </c>
      <c r="F64" s="605" t="s">
        <v>494</v>
      </c>
      <c r="G64" s="605" t="s">
        <v>494</v>
      </c>
      <c r="H64" s="605" t="s">
        <v>494</v>
      </c>
      <c r="I64" s="605" t="s">
        <v>494</v>
      </c>
      <c r="J64" s="607" t="s">
        <v>494</v>
      </c>
      <c r="K64" s="25" t="s">
        <v>141</v>
      </c>
    </row>
    <row r="65" spans="2:11" ht="15">
      <c r="B65" s="468">
        <f t="shared" si="1"/>
        <v>57</v>
      </c>
      <c r="C65" s="605" t="str">
        <f t="shared" si="0"/>
        <v>-</v>
      </c>
      <c r="D65" s="605" t="s">
        <v>494</v>
      </c>
      <c r="E65" s="605" t="s">
        <v>494</v>
      </c>
      <c r="F65" s="605" t="s">
        <v>494</v>
      </c>
      <c r="G65" s="605" t="s">
        <v>494</v>
      </c>
      <c r="H65" s="605" t="s">
        <v>494</v>
      </c>
      <c r="I65" s="605" t="s">
        <v>494</v>
      </c>
      <c r="J65" s="607" t="s">
        <v>494</v>
      </c>
      <c r="K65" s="25" t="s">
        <v>141</v>
      </c>
    </row>
    <row r="66" spans="2:11" ht="15">
      <c r="B66" s="468">
        <f t="shared" si="1"/>
        <v>58</v>
      </c>
      <c r="C66" s="605" t="str">
        <f t="shared" si="0"/>
        <v>-</v>
      </c>
      <c r="D66" s="605" t="s">
        <v>494</v>
      </c>
      <c r="E66" s="605" t="s">
        <v>494</v>
      </c>
      <c r="F66" s="605" t="s">
        <v>494</v>
      </c>
      <c r="G66" s="605" t="s">
        <v>494</v>
      </c>
      <c r="H66" s="605" t="s">
        <v>494</v>
      </c>
      <c r="I66" s="605" t="s">
        <v>494</v>
      </c>
      <c r="J66" s="607" t="s">
        <v>494</v>
      </c>
      <c r="K66" s="25" t="s">
        <v>141</v>
      </c>
    </row>
    <row r="67" spans="2:11" ht="15">
      <c r="B67" s="468">
        <f t="shared" si="1"/>
        <v>59</v>
      </c>
      <c r="C67" s="605" t="str">
        <f t="shared" si="0"/>
        <v>-</v>
      </c>
      <c r="D67" s="605" t="s">
        <v>494</v>
      </c>
      <c r="E67" s="605" t="s">
        <v>494</v>
      </c>
      <c r="F67" s="605" t="s">
        <v>494</v>
      </c>
      <c r="G67" s="605" t="s">
        <v>494</v>
      </c>
      <c r="H67" s="605" t="s">
        <v>494</v>
      </c>
      <c r="I67" s="605" t="s">
        <v>494</v>
      </c>
      <c r="J67" s="607" t="s">
        <v>494</v>
      </c>
      <c r="K67" s="25" t="s">
        <v>141</v>
      </c>
    </row>
    <row r="68" spans="2:11" ht="15">
      <c r="B68" s="468">
        <f t="shared" si="1"/>
        <v>60</v>
      </c>
      <c r="C68" s="605" t="str">
        <f t="shared" si="0"/>
        <v>-</v>
      </c>
      <c r="D68" s="605" t="s">
        <v>494</v>
      </c>
      <c r="E68" s="605" t="s">
        <v>494</v>
      </c>
      <c r="F68" s="605" t="s">
        <v>494</v>
      </c>
      <c r="G68" s="605" t="s">
        <v>494</v>
      </c>
      <c r="H68" s="605" t="s">
        <v>494</v>
      </c>
      <c r="I68" s="605" t="s">
        <v>494</v>
      </c>
      <c r="J68" s="607" t="s">
        <v>494</v>
      </c>
      <c r="K68" s="25" t="s">
        <v>141</v>
      </c>
    </row>
    <row r="69" spans="2:11" ht="15.75" thickBot="1">
      <c r="B69" s="469" t="s">
        <v>470</v>
      </c>
      <c r="C69" s="605" t="str">
        <f t="shared" si="0"/>
        <v>-</v>
      </c>
      <c r="D69" s="609" t="s">
        <v>494</v>
      </c>
      <c r="E69" s="609" t="s">
        <v>494</v>
      </c>
      <c r="F69" s="609" t="s">
        <v>494</v>
      </c>
      <c r="G69" s="609" t="s">
        <v>494</v>
      </c>
      <c r="H69" s="609" t="s">
        <v>494</v>
      </c>
      <c r="I69" s="609" t="s">
        <v>494</v>
      </c>
      <c r="J69" s="610" t="s">
        <v>494</v>
      </c>
      <c r="K69" s="25" t="s">
        <v>141</v>
      </c>
    </row>
    <row r="70" ht="15">
      <c r="K70" s="25" t="s">
        <v>141</v>
      </c>
    </row>
    <row r="71" spans="1:11" ht="15">
      <c r="A71" s="25" t="s">
        <v>141</v>
      </c>
      <c r="B71" s="25" t="s">
        <v>141</v>
      </c>
      <c r="C71" s="25" t="s">
        <v>141</v>
      </c>
      <c r="D71" s="25" t="s">
        <v>141</v>
      </c>
      <c r="E71" s="25" t="s">
        <v>141</v>
      </c>
      <c r="F71" s="25" t="s">
        <v>141</v>
      </c>
      <c r="G71" s="25" t="s">
        <v>141</v>
      </c>
      <c r="H71" s="25" t="s">
        <v>141</v>
      </c>
      <c r="I71" s="25" t="s">
        <v>141</v>
      </c>
      <c r="J71" s="25" t="s">
        <v>141</v>
      </c>
      <c r="K71" s="25" t="s">
        <v>141</v>
      </c>
    </row>
  </sheetData>
  <sheetProtection/>
  <printOptions/>
  <pageMargins left="0.7" right="0.7" top="0.75" bottom="0.75" header="0.3" footer="0.3"/>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tabColor theme="3" tint="-0.24997000396251678"/>
    <pageSetUpPr fitToPage="1"/>
  </sheetPr>
  <dimension ref="A1:X71"/>
  <sheetViews>
    <sheetView showGridLines="0" zoomScale="85" zoomScaleNormal="85" zoomScaleSheetLayoutView="120" zoomScalePageLayoutView="0" workbookViewId="0" topLeftCell="A1">
      <selection activeCell="A1" sqref="A1"/>
    </sheetView>
  </sheetViews>
  <sheetFormatPr defaultColWidth="13.00390625" defaultRowHeight="15"/>
  <cols>
    <col min="1" max="1" width="7.8515625" style="28" customWidth="1"/>
    <col min="2" max="2" width="23.140625" style="54" customWidth="1"/>
    <col min="3" max="6" width="16.421875" style="54" customWidth="1"/>
    <col min="7" max="8" width="12.421875" style="28" customWidth="1"/>
    <col min="9" max="9" width="13.7109375" style="28" customWidth="1"/>
    <col min="10" max="10" width="13.28125" style="28" customWidth="1"/>
    <col min="11" max="16" width="12.421875" style="28" customWidth="1"/>
    <col min="17" max="17" width="13.28125" style="28" customWidth="1"/>
    <col min="18" max="19" width="15.7109375" style="28" customWidth="1"/>
    <col min="20" max="20" width="12.421875" style="28" customWidth="1"/>
    <col min="21" max="23" width="13.28125" style="28" customWidth="1"/>
    <col min="24" max="24" width="2.140625" style="28" bestFit="1" customWidth="1"/>
    <col min="25" max="16384" width="13.00390625" style="28" customWidth="1"/>
  </cols>
  <sheetData>
    <row r="1" spans="1:24" ht="15.75">
      <c r="A1" s="83" t="str">
        <f>Participant!$A$1</f>
        <v>&lt;Participant's name&gt;</v>
      </c>
      <c r="B1" s="125"/>
      <c r="C1" s="126"/>
      <c r="D1" s="126"/>
      <c r="E1" s="126"/>
      <c r="F1" s="127"/>
      <c r="G1" s="127"/>
      <c r="H1" s="127"/>
      <c r="I1" s="127"/>
      <c r="J1" s="86" t="str">
        <f>Participant!$E$1</f>
        <v>2013 - - (-)</v>
      </c>
      <c r="X1" s="25" t="s">
        <v>141</v>
      </c>
    </row>
    <row r="2" spans="1:24" ht="15.75">
      <c r="A2" s="89" t="str">
        <f>Participant!$A$2</f>
        <v>-</v>
      </c>
      <c r="B2" s="128"/>
      <c r="C2" s="129"/>
      <c r="D2" s="92"/>
      <c r="E2" s="92" t="s">
        <v>1903</v>
      </c>
      <c r="F2" s="130"/>
      <c r="G2" s="130"/>
      <c r="H2" s="130"/>
      <c r="I2" s="130"/>
      <c r="J2" s="93" t="str">
        <f>Version</f>
        <v>EIOPA-14-216-ST14_Templates-(20140709)</v>
      </c>
      <c r="X2" s="25" t="s">
        <v>141</v>
      </c>
    </row>
    <row r="3" ht="15.75" thickBot="1">
      <c r="X3" s="25" t="s">
        <v>141</v>
      </c>
    </row>
    <row r="4" spans="1:24" ht="18" customHeight="1" thickBot="1">
      <c r="A4" s="55"/>
      <c r="B4" s="946" t="s">
        <v>438</v>
      </c>
      <c r="C4" s="940" t="s">
        <v>507</v>
      </c>
      <c r="D4" s="941"/>
      <c r="E4" s="941"/>
      <c r="F4" s="942"/>
      <c r="G4" s="940" t="s">
        <v>440</v>
      </c>
      <c r="H4" s="945"/>
      <c r="I4" s="945"/>
      <c r="J4" s="945"/>
      <c r="K4" s="940" t="s">
        <v>952</v>
      </c>
      <c r="L4" s="949"/>
      <c r="M4" s="950"/>
      <c r="N4" s="950"/>
      <c r="O4" s="951"/>
      <c r="P4" s="940" t="s">
        <v>429</v>
      </c>
      <c r="Q4" s="945"/>
      <c r="R4" s="945"/>
      <c r="S4" s="952"/>
      <c r="T4" s="940" t="s">
        <v>439</v>
      </c>
      <c r="U4" s="941"/>
      <c r="V4" s="941"/>
      <c r="W4" s="942"/>
      <c r="X4" s="25" t="s">
        <v>141</v>
      </c>
    </row>
    <row r="5" spans="1:24" ht="16.5" customHeight="1" thickBot="1">
      <c r="A5" s="55"/>
      <c r="B5" s="947"/>
      <c r="C5" s="943" t="s">
        <v>433</v>
      </c>
      <c r="D5" s="864"/>
      <c r="E5" s="938" t="s">
        <v>435</v>
      </c>
      <c r="F5" s="944"/>
      <c r="G5" s="863" t="s">
        <v>433</v>
      </c>
      <c r="H5" s="864"/>
      <c r="I5" s="938" t="s">
        <v>435</v>
      </c>
      <c r="J5" s="939"/>
      <c r="K5" s="943" t="s">
        <v>433</v>
      </c>
      <c r="L5" s="863"/>
      <c r="M5" s="864"/>
      <c r="N5" s="938" t="s">
        <v>435</v>
      </c>
      <c r="O5" s="944"/>
      <c r="P5" s="943" t="s">
        <v>433</v>
      </c>
      <c r="Q5" s="864"/>
      <c r="R5" s="938" t="s">
        <v>435</v>
      </c>
      <c r="S5" s="944"/>
      <c r="T5" s="943" t="s">
        <v>433</v>
      </c>
      <c r="U5" s="864"/>
      <c r="V5" s="938" t="s">
        <v>435</v>
      </c>
      <c r="W5" s="944"/>
      <c r="X5" s="25" t="s">
        <v>141</v>
      </c>
    </row>
    <row r="6" spans="1:24" s="57" customFormat="1" ht="75.75" thickBot="1">
      <c r="A6" s="56"/>
      <c r="B6" s="948"/>
      <c r="C6" s="470" t="s">
        <v>441</v>
      </c>
      <c r="D6" s="471" t="s">
        <v>434</v>
      </c>
      <c r="E6" s="470" t="s">
        <v>436</v>
      </c>
      <c r="F6" s="472" t="s">
        <v>437</v>
      </c>
      <c r="G6" s="470" t="s">
        <v>441</v>
      </c>
      <c r="H6" s="471" t="s">
        <v>434</v>
      </c>
      <c r="I6" s="470" t="s">
        <v>436</v>
      </c>
      <c r="J6" s="472" t="s">
        <v>437</v>
      </c>
      <c r="K6" s="470" t="s">
        <v>469</v>
      </c>
      <c r="L6" s="471" t="s">
        <v>468</v>
      </c>
      <c r="M6" s="471" t="s">
        <v>434</v>
      </c>
      <c r="N6" s="470" t="s">
        <v>436</v>
      </c>
      <c r="O6" s="472" t="s">
        <v>437</v>
      </c>
      <c r="P6" s="470" t="s">
        <v>441</v>
      </c>
      <c r="Q6" s="471" t="s">
        <v>434</v>
      </c>
      <c r="R6" s="470" t="s">
        <v>436</v>
      </c>
      <c r="S6" s="472" t="s">
        <v>437</v>
      </c>
      <c r="T6" s="470" t="s">
        <v>441</v>
      </c>
      <c r="U6" s="471" t="s">
        <v>434</v>
      </c>
      <c r="V6" s="470" t="s">
        <v>436</v>
      </c>
      <c r="W6" s="472" t="s">
        <v>437</v>
      </c>
      <c r="X6" s="25" t="s">
        <v>141</v>
      </c>
    </row>
    <row r="7" spans="1:24" ht="15">
      <c r="A7" s="55"/>
      <c r="B7" s="473" t="s">
        <v>501</v>
      </c>
      <c r="C7" s="280" t="s">
        <v>494</v>
      </c>
      <c r="D7" s="272" t="s">
        <v>494</v>
      </c>
      <c r="E7" s="272" t="s">
        <v>494</v>
      </c>
      <c r="F7" s="278" t="s">
        <v>494</v>
      </c>
      <c r="G7" s="271" t="s">
        <v>494</v>
      </c>
      <c r="H7" s="271" t="s">
        <v>494</v>
      </c>
      <c r="I7" s="271" t="s">
        <v>494</v>
      </c>
      <c r="J7" s="271" t="s">
        <v>494</v>
      </c>
      <c r="K7" s="281" t="s">
        <v>494</v>
      </c>
      <c r="L7" s="271" t="s">
        <v>494</v>
      </c>
      <c r="M7" s="271" t="s">
        <v>494</v>
      </c>
      <c r="N7" s="271" t="s">
        <v>494</v>
      </c>
      <c r="O7" s="282" t="s">
        <v>494</v>
      </c>
      <c r="P7" s="281" t="s">
        <v>494</v>
      </c>
      <c r="Q7" s="271" t="s">
        <v>494</v>
      </c>
      <c r="R7" s="271" t="s">
        <v>494</v>
      </c>
      <c r="S7" s="282" t="s">
        <v>494</v>
      </c>
      <c r="T7" s="281" t="s">
        <v>494</v>
      </c>
      <c r="U7" s="271" t="s">
        <v>494</v>
      </c>
      <c r="V7" s="271" t="s">
        <v>494</v>
      </c>
      <c r="W7" s="282" t="s">
        <v>494</v>
      </c>
      <c r="X7" s="25" t="s">
        <v>141</v>
      </c>
    </row>
    <row r="8" spans="1:24" ht="15">
      <c r="A8" s="55"/>
      <c r="B8" s="474" t="s">
        <v>1124</v>
      </c>
      <c r="C8" s="283"/>
      <c r="D8" s="284"/>
      <c r="E8" s="284"/>
      <c r="F8" s="285"/>
      <c r="G8" s="283"/>
      <c r="H8" s="284"/>
      <c r="I8" s="284"/>
      <c r="J8" s="285"/>
      <c r="K8" s="283"/>
      <c r="L8" s="284"/>
      <c r="M8" s="284"/>
      <c r="N8" s="284"/>
      <c r="O8" s="285"/>
      <c r="P8" s="283"/>
      <c r="Q8" s="284"/>
      <c r="R8" s="284"/>
      <c r="S8" s="285"/>
      <c r="T8" s="283"/>
      <c r="U8" s="284"/>
      <c r="V8" s="284"/>
      <c r="W8" s="285"/>
      <c r="X8" s="25" t="s">
        <v>141</v>
      </c>
    </row>
    <row r="9" spans="1:24" ht="15">
      <c r="A9" s="55"/>
      <c r="B9" s="475">
        <v>1</v>
      </c>
      <c r="C9" s="606" t="s">
        <v>494</v>
      </c>
      <c r="D9" s="605" t="s">
        <v>494</v>
      </c>
      <c r="E9" s="605" t="s">
        <v>494</v>
      </c>
      <c r="F9" s="607" t="s">
        <v>494</v>
      </c>
      <c r="G9" s="605" t="s">
        <v>494</v>
      </c>
      <c r="H9" s="605" t="s">
        <v>494</v>
      </c>
      <c r="I9" s="605" t="s">
        <v>494</v>
      </c>
      <c r="J9" s="605" t="s">
        <v>494</v>
      </c>
      <c r="K9" s="606" t="s">
        <v>494</v>
      </c>
      <c r="L9" s="605" t="s">
        <v>494</v>
      </c>
      <c r="M9" s="605" t="s">
        <v>494</v>
      </c>
      <c r="N9" s="605" t="s">
        <v>494</v>
      </c>
      <c r="O9" s="607" t="s">
        <v>494</v>
      </c>
      <c r="P9" s="606" t="s">
        <v>494</v>
      </c>
      <c r="Q9" s="605" t="s">
        <v>494</v>
      </c>
      <c r="R9" s="605" t="s">
        <v>494</v>
      </c>
      <c r="S9" s="607" t="s">
        <v>494</v>
      </c>
      <c r="T9" s="606" t="s">
        <v>494</v>
      </c>
      <c r="U9" s="605" t="s">
        <v>494</v>
      </c>
      <c r="V9" s="605" t="s">
        <v>494</v>
      </c>
      <c r="W9" s="607" t="s">
        <v>494</v>
      </c>
      <c r="X9" s="25" t="s">
        <v>141</v>
      </c>
    </row>
    <row r="10" spans="1:24" ht="15">
      <c r="A10" s="55"/>
      <c r="B10" s="475">
        <v>2</v>
      </c>
      <c r="C10" s="606" t="s">
        <v>494</v>
      </c>
      <c r="D10" s="605" t="s">
        <v>494</v>
      </c>
      <c r="E10" s="605" t="s">
        <v>494</v>
      </c>
      <c r="F10" s="607" t="s">
        <v>494</v>
      </c>
      <c r="G10" s="605" t="s">
        <v>494</v>
      </c>
      <c r="H10" s="605" t="s">
        <v>494</v>
      </c>
      <c r="I10" s="605" t="s">
        <v>494</v>
      </c>
      <c r="J10" s="605" t="s">
        <v>494</v>
      </c>
      <c r="K10" s="606" t="s">
        <v>494</v>
      </c>
      <c r="L10" s="605" t="s">
        <v>494</v>
      </c>
      <c r="M10" s="605" t="s">
        <v>494</v>
      </c>
      <c r="N10" s="605" t="s">
        <v>494</v>
      </c>
      <c r="O10" s="607" t="s">
        <v>494</v>
      </c>
      <c r="P10" s="606" t="s">
        <v>494</v>
      </c>
      <c r="Q10" s="605" t="s">
        <v>494</v>
      </c>
      <c r="R10" s="605" t="s">
        <v>494</v>
      </c>
      <c r="S10" s="607" t="s">
        <v>494</v>
      </c>
      <c r="T10" s="606" t="s">
        <v>494</v>
      </c>
      <c r="U10" s="605" t="s">
        <v>494</v>
      </c>
      <c r="V10" s="605" t="s">
        <v>494</v>
      </c>
      <c r="W10" s="607" t="s">
        <v>494</v>
      </c>
      <c r="X10" s="25" t="s">
        <v>141</v>
      </c>
    </row>
    <row r="11" spans="1:24" ht="15">
      <c r="A11" s="55"/>
      <c r="B11" s="475">
        <v>3</v>
      </c>
      <c r="C11" s="606" t="s">
        <v>494</v>
      </c>
      <c r="D11" s="605" t="s">
        <v>494</v>
      </c>
      <c r="E11" s="605" t="s">
        <v>494</v>
      </c>
      <c r="F11" s="607" t="s">
        <v>494</v>
      </c>
      <c r="G11" s="605" t="s">
        <v>494</v>
      </c>
      <c r="H11" s="605" t="s">
        <v>494</v>
      </c>
      <c r="I11" s="605" t="s">
        <v>494</v>
      </c>
      <c r="J11" s="605" t="s">
        <v>494</v>
      </c>
      <c r="K11" s="606" t="s">
        <v>494</v>
      </c>
      <c r="L11" s="605" t="s">
        <v>494</v>
      </c>
      <c r="M11" s="605" t="s">
        <v>494</v>
      </c>
      <c r="N11" s="605" t="s">
        <v>494</v>
      </c>
      <c r="O11" s="607" t="s">
        <v>494</v>
      </c>
      <c r="P11" s="606" t="s">
        <v>494</v>
      </c>
      <c r="Q11" s="605" t="s">
        <v>494</v>
      </c>
      <c r="R11" s="605" t="s">
        <v>494</v>
      </c>
      <c r="S11" s="607" t="s">
        <v>494</v>
      </c>
      <c r="T11" s="606" t="s">
        <v>494</v>
      </c>
      <c r="U11" s="605" t="s">
        <v>494</v>
      </c>
      <c r="V11" s="605" t="s">
        <v>494</v>
      </c>
      <c r="W11" s="607" t="s">
        <v>494</v>
      </c>
      <c r="X11" s="25" t="s">
        <v>141</v>
      </c>
    </row>
    <row r="12" spans="1:24" ht="15">
      <c r="A12" s="55"/>
      <c r="B12" s="475">
        <v>4</v>
      </c>
      <c r="C12" s="606" t="s">
        <v>494</v>
      </c>
      <c r="D12" s="605" t="s">
        <v>494</v>
      </c>
      <c r="E12" s="605" t="s">
        <v>494</v>
      </c>
      <c r="F12" s="607" t="s">
        <v>494</v>
      </c>
      <c r="G12" s="605" t="s">
        <v>494</v>
      </c>
      <c r="H12" s="605" t="s">
        <v>494</v>
      </c>
      <c r="I12" s="605" t="s">
        <v>494</v>
      </c>
      <c r="J12" s="605" t="s">
        <v>494</v>
      </c>
      <c r="K12" s="606" t="s">
        <v>494</v>
      </c>
      <c r="L12" s="605" t="s">
        <v>494</v>
      </c>
      <c r="M12" s="605" t="s">
        <v>494</v>
      </c>
      <c r="N12" s="605" t="s">
        <v>494</v>
      </c>
      <c r="O12" s="607" t="s">
        <v>494</v>
      </c>
      <c r="P12" s="606" t="s">
        <v>494</v>
      </c>
      <c r="Q12" s="605" t="s">
        <v>494</v>
      </c>
      <c r="R12" s="605" t="s">
        <v>494</v>
      </c>
      <c r="S12" s="607" t="s">
        <v>494</v>
      </c>
      <c r="T12" s="606" t="s">
        <v>494</v>
      </c>
      <c r="U12" s="605" t="s">
        <v>494</v>
      </c>
      <c r="V12" s="605" t="s">
        <v>494</v>
      </c>
      <c r="W12" s="607" t="s">
        <v>494</v>
      </c>
      <c r="X12" s="25" t="s">
        <v>141</v>
      </c>
    </row>
    <row r="13" spans="1:24" ht="15">
      <c r="A13" s="55"/>
      <c r="B13" s="475">
        <v>5</v>
      </c>
      <c r="C13" s="606" t="s">
        <v>494</v>
      </c>
      <c r="D13" s="605" t="s">
        <v>494</v>
      </c>
      <c r="E13" s="605" t="s">
        <v>494</v>
      </c>
      <c r="F13" s="607" t="s">
        <v>494</v>
      </c>
      <c r="G13" s="605" t="s">
        <v>494</v>
      </c>
      <c r="H13" s="605" t="s">
        <v>494</v>
      </c>
      <c r="I13" s="605" t="s">
        <v>494</v>
      </c>
      <c r="J13" s="605" t="s">
        <v>494</v>
      </c>
      <c r="K13" s="606" t="s">
        <v>494</v>
      </c>
      <c r="L13" s="605" t="s">
        <v>494</v>
      </c>
      <c r="M13" s="605" t="s">
        <v>494</v>
      </c>
      <c r="N13" s="605" t="s">
        <v>494</v>
      </c>
      <c r="O13" s="607" t="s">
        <v>494</v>
      </c>
      <c r="P13" s="606" t="s">
        <v>494</v>
      </c>
      <c r="Q13" s="605" t="s">
        <v>494</v>
      </c>
      <c r="R13" s="605" t="s">
        <v>494</v>
      </c>
      <c r="S13" s="607" t="s">
        <v>494</v>
      </c>
      <c r="T13" s="606" t="s">
        <v>494</v>
      </c>
      <c r="U13" s="605" t="s">
        <v>494</v>
      </c>
      <c r="V13" s="605" t="s">
        <v>494</v>
      </c>
      <c r="W13" s="607" t="s">
        <v>494</v>
      </c>
      <c r="X13" s="25" t="s">
        <v>141</v>
      </c>
    </row>
    <row r="14" spans="1:24" ht="15">
      <c r="A14" s="55"/>
      <c r="B14" s="475">
        <v>6</v>
      </c>
      <c r="C14" s="606" t="s">
        <v>494</v>
      </c>
      <c r="D14" s="605" t="s">
        <v>494</v>
      </c>
      <c r="E14" s="605" t="s">
        <v>494</v>
      </c>
      <c r="F14" s="607" t="s">
        <v>494</v>
      </c>
      <c r="G14" s="605" t="s">
        <v>494</v>
      </c>
      <c r="H14" s="605" t="s">
        <v>494</v>
      </c>
      <c r="I14" s="605" t="s">
        <v>494</v>
      </c>
      <c r="J14" s="605" t="s">
        <v>494</v>
      </c>
      <c r="K14" s="606" t="s">
        <v>494</v>
      </c>
      <c r="L14" s="605" t="s">
        <v>494</v>
      </c>
      <c r="M14" s="605" t="s">
        <v>494</v>
      </c>
      <c r="N14" s="605" t="s">
        <v>494</v>
      </c>
      <c r="O14" s="607" t="s">
        <v>494</v>
      </c>
      <c r="P14" s="606" t="s">
        <v>494</v>
      </c>
      <c r="Q14" s="605" t="s">
        <v>494</v>
      </c>
      <c r="R14" s="605" t="s">
        <v>494</v>
      </c>
      <c r="S14" s="607" t="s">
        <v>494</v>
      </c>
      <c r="T14" s="606" t="s">
        <v>494</v>
      </c>
      <c r="U14" s="605" t="s">
        <v>494</v>
      </c>
      <c r="V14" s="605" t="s">
        <v>494</v>
      </c>
      <c r="W14" s="607" t="s">
        <v>494</v>
      </c>
      <c r="X14" s="25" t="s">
        <v>141</v>
      </c>
    </row>
    <row r="15" spans="1:24" ht="15">
      <c r="A15" s="55"/>
      <c r="B15" s="475">
        <v>7</v>
      </c>
      <c r="C15" s="606" t="s">
        <v>494</v>
      </c>
      <c r="D15" s="605" t="s">
        <v>494</v>
      </c>
      <c r="E15" s="605" t="s">
        <v>494</v>
      </c>
      <c r="F15" s="607" t="s">
        <v>494</v>
      </c>
      <c r="G15" s="605" t="s">
        <v>494</v>
      </c>
      <c r="H15" s="605" t="s">
        <v>494</v>
      </c>
      <c r="I15" s="605" t="s">
        <v>494</v>
      </c>
      <c r="J15" s="605" t="s">
        <v>494</v>
      </c>
      <c r="K15" s="606" t="s">
        <v>494</v>
      </c>
      <c r="L15" s="605" t="s">
        <v>494</v>
      </c>
      <c r="M15" s="605" t="s">
        <v>494</v>
      </c>
      <c r="N15" s="605" t="s">
        <v>494</v>
      </c>
      <c r="O15" s="607" t="s">
        <v>494</v>
      </c>
      <c r="P15" s="606" t="s">
        <v>494</v>
      </c>
      <c r="Q15" s="605" t="s">
        <v>494</v>
      </c>
      <c r="R15" s="605" t="s">
        <v>494</v>
      </c>
      <c r="S15" s="607" t="s">
        <v>494</v>
      </c>
      <c r="T15" s="606" t="s">
        <v>494</v>
      </c>
      <c r="U15" s="605" t="s">
        <v>494</v>
      </c>
      <c r="V15" s="605" t="s">
        <v>494</v>
      </c>
      <c r="W15" s="607" t="s">
        <v>494</v>
      </c>
      <c r="X15" s="25" t="s">
        <v>141</v>
      </c>
    </row>
    <row r="16" spans="1:24" ht="15">
      <c r="A16" s="55"/>
      <c r="B16" s="475">
        <v>8</v>
      </c>
      <c r="C16" s="606" t="s">
        <v>494</v>
      </c>
      <c r="D16" s="605" t="s">
        <v>494</v>
      </c>
      <c r="E16" s="605" t="s">
        <v>494</v>
      </c>
      <c r="F16" s="607" t="s">
        <v>494</v>
      </c>
      <c r="G16" s="605" t="s">
        <v>494</v>
      </c>
      <c r="H16" s="605" t="s">
        <v>494</v>
      </c>
      <c r="I16" s="605" t="s">
        <v>494</v>
      </c>
      <c r="J16" s="605" t="s">
        <v>494</v>
      </c>
      <c r="K16" s="606" t="s">
        <v>494</v>
      </c>
      <c r="L16" s="605" t="s">
        <v>494</v>
      </c>
      <c r="M16" s="605" t="s">
        <v>494</v>
      </c>
      <c r="N16" s="605" t="s">
        <v>494</v>
      </c>
      <c r="O16" s="607" t="s">
        <v>494</v>
      </c>
      <c r="P16" s="606" t="s">
        <v>494</v>
      </c>
      <c r="Q16" s="605" t="s">
        <v>494</v>
      </c>
      <c r="R16" s="605" t="s">
        <v>494</v>
      </c>
      <c r="S16" s="607" t="s">
        <v>494</v>
      </c>
      <c r="T16" s="606" t="s">
        <v>494</v>
      </c>
      <c r="U16" s="605" t="s">
        <v>494</v>
      </c>
      <c r="V16" s="605" t="s">
        <v>494</v>
      </c>
      <c r="W16" s="607" t="s">
        <v>494</v>
      </c>
      <c r="X16" s="25" t="s">
        <v>141</v>
      </c>
    </row>
    <row r="17" spans="1:24" ht="15">
      <c r="A17" s="55"/>
      <c r="B17" s="475">
        <v>9</v>
      </c>
      <c r="C17" s="606" t="s">
        <v>494</v>
      </c>
      <c r="D17" s="605" t="s">
        <v>494</v>
      </c>
      <c r="E17" s="605" t="s">
        <v>494</v>
      </c>
      <c r="F17" s="607" t="s">
        <v>494</v>
      </c>
      <c r="G17" s="605" t="s">
        <v>494</v>
      </c>
      <c r="H17" s="605" t="s">
        <v>494</v>
      </c>
      <c r="I17" s="605" t="s">
        <v>494</v>
      </c>
      <c r="J17" s="605" t="s">
        <v>494</v>
      </c>
      <c r="K17" s="606" t="s">
        <v>494</v>
      </c>
      <c r="L17" s="605" t="s">
        <v>494</v>
      </c>
      <c r="M17" s="605" t="s">
        <v>494</v>
      </c>
      <c r="N17" s="605" t="s">
        <v>494</v>
      </c>
      <c r="O17" s="607" t="s">
        <v>494</v>
      </c>
      <c r="P17" s="606" t="s">
        <v>494</v>
      </c>
      <c r="Q17" s="605" t="s">
        <v>494</v>
      </c>
      <c r="R17" s="605" t="s">
        <v>494</v>
      </c>
      <c r="S17" s="607" t="s">
        <v>494</v>
      </c>
      <c r="T17" s="606" t="s">
        <v>494</v>
      </c>
      <c r="U17" s="605" t="s">
        <v>494</v>
      </c>
      <c r="V17" s="605" t="s">
        <v>494</v>
      </c>
      <c r="W17" s="607" t="s">
        <v>494</v>
      </c>
      <c r="X17" s="25" t="s">
        <v>141</v>
      </c>
    </row>
    <row r="18" spans="1:24" ht="15">
      <c r="A18" s="55"/>
      <c r="B18" s="475">
        <v>10</v>
      </c>
      <c r="C18" s="606" t="s">
        <v>494</v>
      </c>
      <c r="D18" s="605" t="s">
        <v>494</v>
      </c>
      <c r="E18" s="605" t="s">
        <v>494</v>
      </c>
      <c r="F18" s="607" t="s">
        <v>494</v>
      </c>
      <c r="G18" s="605" t="s">
        <v>494</v>
      </c>
      <c r="H18" s="605" t="s">
        <v>494</v>
      </c>
      <c r="I18" s="605" t="s">
        <v>494</v>
      </c>
      <c r="J18" s="605" t="s">
        <v>494</v>
      </c>
      <c r="K18" s="606" t="s">
        <v>494</v>
      </c>
      <c r="L18" s="605" t="s">
        <v>494</v>
      </c>
      <c r="M18" s="605" t="s">
        <v>494</v>
      </c>
      <c r="N18" s="605" t="s">
        <v>494</v>
      </c>
      <c r="O18" s="607" t="s">
        <v>494</v>
      </c>
      <c r="P18" s="606" t="s">
        <v>494</v>
      </c>
      <c r="Q18" s="605" t="s">
        <v>494</v>
      </c>
      <c r="R18" s="605" t="s">
        <v>494</v>
      </c>
      <c r="S18" s="607" t="s">
        <v>494</v>
      </c>
      <c r="T18" s="606" t="s">
        <v>494</v>
      </c>
      <c r="U18" s="605" t="s">
        <v>494</v>
      </c>
      <c r="V18" s="605" t="s">
        <v>494</v>
      </c>
      <c r="W18" s="607" t="s">
        <v>494</v>
      </c>
      <c r="X18" s="25" t="s">
        <v>141</v>
      </c>
    </row>
    <row r="19" spans="1:24" ht="15">
      <c r="A19" s="55"/>
      <c r="B19" s="475">
        <v>11</v>
      </c>
      <c r="C19" s="606" t="s">
        <v>494</v>
      </c>
      <c r="D19" s="605" t="s">
        <v>494</v>
      </c>
      <c r="E19" s="605" t="s">
        <v>494</v>
      </c>
      <c r="F19" s="607" t="s">
        <v>494</v>
      </c>
      <c r="G19" s="605" t="s">
        <v>494</v>
      </c>
      <c r="H19" s="605" t="s">
        <v>494</v>
      </c>
      <c r="I19" s="605" t="s">
        <v>494</v>
      </c>
      <c r="J19" s="605" t="s">
        <v>494</v>
      </c>
      <c r="K19" s="606" t="s">
        <v>494</v>
      </c>
      <c r="L19" s="605" t="s">
        <v>494</v>
      </c>
      <c r="M19" s="605" t="s">
        <v>494</v>
      </c>
      <c r="N19" s="605" t="s">
        <v>494</v>
      </c>
      <c r="O19" s="607" t="s">
        <v>494</v>
      </c>
      <c r="P19" s="606" t="s">
        <v>494</v>
      </c>
      <c r="Q19" s="605" t="s">
        <v>494</v>
      </c>
      <c r="R19" s="605" t="s">
        <v>494</v>
      </c>
      <c r="S19" s="607" t="s">
        <v>494</v>
      </c>
      <c r="T19" s="606" t="s">
        <v>494</v>
      </c>
      <c r="U19" s="605" t="s">
        <v>494</v>
      </c>
      <c r="V19" s="605" t="s">
        <v>494</v>
      </c>
      <c r="W19" s="607" t="s">
        <v>494</v>
      </c>
      <c r="X19" s="25" t="s">
        <v>141</v>
      </c>
    </row>
    <row r="20" spans="1:24" ht="15">
      <c r="A20" s="55"/>
      <c r="B20" s="475">
        <v>12</v>
      </c>
      <c r="C20" s="606" t="s">
        <v>494</v>
      </c>
      <c r="D20" s="605" t="s">
        <v>494</v>
      </c>
      <c r="E20" s="605" t="s">
        <v>494</v>
      </c>
      <c r="F20" s="607" t="s">
        <v>494</v>
      </c>
      <c r="G20" s="605" t="s">
        <v>494</v>
      </c>
      <c r="H20" s="605" t="s">
        <v>494</v>
      </c>
      <c r="I20" s="605" t="s">
        <v>494</v>
      </c>
      <c r="J20" s="605" t="s">
        <v>494</v>
      </c>
      <c r="K20" s="606" t="s">
        <v>494</v>
      </c>
      <c r="L20" s="605" t="s">
        <v>494</v>
      </c>
      <c r="M20" s="605" t="s">
        <v>494</v>
      </c>
      <c r="N20" s="605" t="s">
        <v>494</v>
      </c>
      <c r="O20" s="607" t="s">
        <v>494</v>
      </c>
      <c r="P20" s="606" t="s">
        <v>494</v>
      </c>
      <c r="Q20" s="605" t="s">
        <v>494</v>
      </c>
      <c r="R20" s="605" t="s">
        <v>494</v>
      </c>
      <c r="S20" s="607" t="s">
        <v>494</v>
      </c>
      <c r="T20" s="606" t="s">
        <v>494</v>
      </c>
      <c r="U20" s="605" t="s">
        <v>494</v>
      </c>
      <c r="V20" s="605" t="s">
        <v>494</v>
      </c>
      <c r="W20" s="607" t="s">
        <v>494</v>
      </c>
      <c r="X20" s="25" t="s">
        <v>141</v>
      </c>
    </row>
    <row r="21" spans="1:24" ht="15">
      <c r="A21" s="55"/>
      <c r="B21" s="475">
        <v>13</v>
      </c>
      <c r="C21" s="606" t="s">
        <v>494</v>
      </c>
      <c r="D21" s="605" t="s">
        <v>494</v>
      </c>
      <c r="E21" s="605" t="s">
        <v>494</v>
      </c>
      <c r="F21" s="607" t="s">
        <v>494</v>
      </c>
      <c r="G21" s="605" t="s">
        <v>494</v>
      </c>
      <c r="H21" s="605" t="s">
        <v>494</v>
      </c>
      <c r="I21" s="605" t="s">
        <v>494</v>
      </c>
      <c r="J21" s="605" t="s">
        <v>494</v>
      </c>
      <c r="K21" s="606" t="s">
        <v>494</v>
      </c>
      <c r="L21" s="605" t="s">
        <v>494</v>
      </c>
      <c r="M21" s="605" t="s">
        <v>494</v>
      </c>
      <c r="N21" s="605" t="s">
        <v>494</v>
      </c>
      <c r="O21" s="607" t="s">
        <v>494</v>
      </c>
      <c r="P21" s="606" t="s">
        <v>494</v>
      </c>
      <c r="Q21" s="605" t="s">
        <v>494</v>
      </c>
      <c r="R21" s="605" t="s">
        <v>494</v>
      </c>
      <c r="S21" s="607" t="s">
        <v>494</v>
      </c>
      <c r="T21" s="606" t="s">
        <v>494</v>
      </c>
      <c r="U21" s="605" t="s">
        <v>494</v>
      </c>
      <c r="V21" s="605" t="s">
        <v>494</v>
      </c>
      <c r="W21" s="607" t="s">
        <v>494</v>
      </c>
      <c r="X21" s="25" t="s">
        <v>141</v>
      </c>
    </row>
    <row r="22" spans="1:24" ht="15">
      <c r="A22" s="55"/>
      <c r="B22" s="475">
        <v>14</v>
      </c>
      <c r="C22" s="606" t="s">
        <v>494</v>
      </c>
      <c r="D22" s="605" t="s">
        <v>494</v>
      </c>
      <c r="E22" s="605" t="s">
        <v>494</v>
      </c>
      <c r="F22" s="607" t="s">
        <v>494</v>
      </c>
      <c r="G22" s="605" t="s">
        <v>494</v>
      </c>
      <c r="H22" s="605" t="s">
        <v>494</v>
      </c>
      <c r="I22" s="605" t="s">
        <v>494</v>
      </c>
      <c r="J22" s="605" t="s">
        <v>494</v>
      </c>
      <c r="K22" s="606" t="s">
        <v>494</v>
      </c>
      <c r="L22" s="605" t="s">
        <v>494</v>
      </c>
      <c r="M22" s="605" t="s">
        <v>494</v>
      </c>
      <c r="N22" s="605" t="s">
        <v>494</v>
      </c>
      <c r="O22" s="607" t="s">
        <v>494</v>
      </c>
      <c r="P22" s="606" t="s">
        <v>494</v>
      </c>
      <c r="Q22" s="605" t="s">
        <v>494</v>
      </c>
      <c r="R22" s="605" t="s">
        <v>494</v>
      </c>
      <c r="S22" s="607" t="s">
        <v>494</v>
      </c>
      <c r="T22" s="606" t="s">
        <v>494</v>
      </c>
      <c r="U22" s="605" t="s">
        <v>494</v>
      </c>
      <c r="V22" s="605" t="s">
        <v>494</v>
      </c>
      <c r="W22" s="607" t="s">
        <v>494</v>
      </c>
      <c r="X22" s="25" t="s">
        <v>141</v>
      </c>
    </row>
    <row r="23" spans="1:24" ht="15">
      <c r="A23" s="55"/>
      <c r="B23" s="475">
        <v>15</v>
      </c>
      <c r="C23" s="606" t="s">
        <v>494</v>
      </c>
      <c r="D23" s="605" t="s">
        <v>494</v>
      </c>
      <c r="E23" s="605" t="s">
        <v>494</v>
      </c>
      <c r="F23" s="607" t="s">
        <v>494</v>
      </c>
      <c r="G23" s="605" t="s">
        <v>494</v>
      </c>
      <c r="H23" s="605" t="s">
        <v>494</v>
      </c>
      <c r="I23" s="605" t="s">
        <v>494</v>
      </c>
      <c r="J23" s="605" t="s">
        <v>494</v>
      </c>
      <c r="K23" s="606" t="s">
        <v>494</v>
      </c>
      <c r="L23" s="605" t="s">
        <v>494</v>
      </c>
      <c r="M23" s="605" t="s">
        <v>494</v>
      </c>
      <c r="N23" s="605" t="s">
        <v>494</v>
      </c>
      <c r="O23" s="607" t="s">
        <v>494</v>
      </c>
      <c r="P23" s="606" t="s">
        <v>494</v>
      </c>
      <c r="Q23" s="605" t="s">
        <v>494</v>
      </c>
      <c r="R23" s="605" t="s">
        <v>494</v>
      </c>
      <c r="S23" s="607" t="s">
        <v>494</v>
      </c>
      <c r="T23" s="606" t="s">
        <v>494</v>
      </c>
      <c r="U23" s="605" t="s">
        <v>494</v>
      </c>
      <c r="V23" s="605" t="s">
        <v>494</v>
      </c>
      <c r="W23" s="607" t="s">
        <v>494</v>
      </c>
      <c r="X23" s="25" t="s">
        <v>141</v>
      </c>
    </row>
    <row r="24" spans="1:24" ht="15">
      <c r="A24" s="55"/>
      <c r="B24" s="475">
        <v>16</v>
      </c>
      <c r="C24" s="606" t="s">
        <v>494</v>
      </c>
      <c r="D24" s="605" t="s">
        <v>494</v>
      </c>
      <c r="E24" s="605" t="s">
        <v>494</v>
      </c>
      <c r="F24" s="607" t="s">
        <v>494</v>
      </c>
      <c r="G24" s="605" t="s">
        <v>494</v>
      </c>
      <c r="H24" s="605" t="s">
        <v>494</v>
      </c>
      <c r="I24" s="605" t="s">
        <v>494</v>
      </c>
      <c r="J24" s="605" t="s">
        <v>494</v>
      </c>
      <c r="K24" s="606" t="s">
        <v>494</v>
      </c>
      <c r="L24" s="605" t="s">
        <v>494</v>
      </c>
      <c r="M24" s="605" t="s">
        <v>494</v>
      </c>
      <c r="N24" s="605" t="s">
        <v>494</v>
      </c>
      <c r="O24" s="607" t="s">
        <v>494</v>
      </c>
      <c r="P24" s="606" t="s">
        <v>494</v>
      </c>
      <c r="Q24" s="605" t="s">
        <v>494</v>
      </c>
      <c r="R24" s="605" t="s">
        <v>494</v>
      </c>
      <c r="S24" s="607" t="s">
        <v>494</v>
      </c>
      <c r="T24" s="606" t="s">
        <v>494</v>
      </c>
      <c r="U24" s="605" t="s">
        <v>494</v>
      </c>
      <c r="V24" s="605" t="s">
        <v>494</v>
      </c>
      <c r="W24" s="607" t="s">
        <v>494</v>
      </c>
      <c r="X24" s="25" t="s">
        <v>141</v>
      </c>
    </row>
    <row r="25" spans="1:24" ht="15">
      <c r="A25" s="55"/>
      <c r="B25" s="475">
        <v>17</v>
      </c>
      <c r="C25" s="606" t="s">
        <v>494</v>
      </c>
      <c r="D25" s="605" t="s">
        <v>494</v>
      </c>
      <c r="E25" s="605" t="s">
        <v>494</v>
      </c>
      <c r="F25" s="607" t="s">
        <v>494</v>
      </c>
      <c r="G25" s="605" t="s">
        <v>494</v>
      </c>
      <c r="H25" s="605" t="s">
        <v>494</v>
      </c>
      <c r="I25" s="605" t="s">
        <v>494</v>
      </c>
      <c r="J25" s="605" t="s">
        <v>494</v>
      </c>
      <c r="K25" s="606" t="s">
        <v>494</v>
      </c>
      <c r="L25" s="605" t="s">
        <v>494</v>
      </c>
      <c r="M25" s="605" t="s">
        <v>494</v>
      </c>
      <c r="N25" s="605" t="s">
        <v>494</v>
      </c>
      <c r="O25" s="607" t="s">
        <v>494</v>
      </c>
      <c r="P25" s="606" t="s">
        <v>494</v>
      </c>
      <c r="Q25" s="605" t="s">
        <v>494</v>
      </c>
      <c r="R25" s="605" t="s">
        <v>494</v>
      </c>
      <c r="S25" s="607" t="s">
        <v>494</v>
      </c>
      <c r="T25" s="606" t="s">
        <v>494</v>
      </c>
      <c r="U25" s="605" t="s">
        <v>494</v>
      </c>
      <c r="V25" s="605" t="s">
        <v>494</v>
      </c>
      <c r="W25" s="607" t="s">
        <v>494</v>
      </c>
      <c r="X25" s="25" t="s">
        <v>141</v>
      </c>
    </row>
    <row r="26" spans="1:24" ht="15">
      <c r="A26" s="55"/>
      <c r="B26" s="475">
        <v>18</v>
      </c>
      <c r="C26" s="606" t="s">
        <v>494</v>
      </c>
      <c r="D26" s="605" t="s">
        <v>494</v>
      </c>
      <c r="E26" s="605" t="s">
        <v>494</v>
      </c>
      <c r="F26" s="607" t="s">
        <v>494</v>
      </c>
      <c r="G26" s="605" t="s">
        <v>494</v>
      </c>
      <c r="H26" s="605" t="s">
        <v>494</v>
      </c>
      <c r="I26" s="605" t="s">
        <v>494</v>
      </c>
      <c r="J26" s="605" t="s">
        <v>494</v>
      </c>
      <c r="K26" s="606" t="s">
        <v>494</v>
      </c>
      <c r="L26" s="605" t="s">
        <v>494</v>
      </c>
      <c r="M26" s="605" t="s">
        <v>494</v>
      </c>
      <c r="N26" s="605" t="s">
        <v>494</v>
      </c>
      <c r="O26" s="607" t="s">
        <v>494</v>
      </c>
      <c r="P26" s="606" t="s">
        <v>494</v>
      </c>
      <c r="Q26" s="605" t="s">
        <v>494</v>
      </c>
      <c r="R26" s="605" t="s">
        <v>494</v>
      </c>
      <c r="S26" s="607" t="s">
        <v>494</v>
      </c>
      <c r="T26" s="606" t="s">
        <v>494</v>
      </c>
      <c r="U26" s="605" t="s">
        <v>494</v>
      </c>
      <c r="V26" s="605" t="s">
        <v>494</v>
      </c>
      <c r="W26" s="607" t="s">
        <v>494</v>
      </c>
      <c r="X26" s="25" t="s">
        <v>141</v>
      </c>
    </row>
    <row r="27" spans="1:24" ht="15">
      <c r="A27" s="55"/>
      <c r="B27" s="475">
        <v>19</v>
      </c>
      <c r="C27" s="606" t="s">
        <v>494</v>
      </c>
      <c r="D27" s="605" t="s">
        <v>494</v>
      </c>
      <c r="E27" s="605" t="s">
        <v>494</v>
      </c>
      <c r="F27" s="607" t="s">
        <v>494</v>
      </c>
      <c r="G27" s="605" t="s">
        <v>494</v>
      </c>
      <c r="H27" s="605" t="s">
        <v>494</v>
      </c>
      <c r="I27" s="605" t="s">
        <v>494</v>
      </c>
      <c r="J27" s="605" t="s">
        <v>494</v>
      </c>
      <c r="K27" s="606" t="s">
        <v>494</v>
      </c>
      <c r="L27" s="605" t="s">
        <v>494</v>
      </c>
      <c r="M27" s="605" t="s">
        <v>494</v>
      </c>
      <c r="N27" s="605" t="s">
        <v>494</v>
      </c>
      <c r="O27" s="607" t="s">
        <v>494</v>
      </c>
      <c r="P27" s="606" t="s">
        <v>494</v>
      </c>
      <c r="Q27" s="605" t="s">
        <v>494</v>
      </c>
      <c r="R27" s="605" t="s">
        <v>494</v>
      </c>
      <c r="S27" s="607" t="s">
        <v>494</v>
      </c>
      <c r="T27" s="606" t="s">
        <v>494</v>
      </c>
      <c r="U27" s="605" t="s">
        <v>494</v>
      </c>
      <c r="V27" s="605" t="s">
        <v>494</v>
      </c>
      <c r="W27" s="607" t="s">
        <v>494</v>
      </c>
      <c r="X27" s="25" t="s">
        <v>141</v>
      </c>
    </row>
    <row r="28" spans="1:24" ht="15">
      <c r="A28" s="55"/>
      <c r="B28" s="475">
        <v>20</v>
      </c>
      <c r="C28" s="606" t="s">
        <v>494</v>
      </c>
      <c r="D28" s="605" t="s">
        <v>494</v>
      </c>
      <c r="E28" s="605" t="s">
        <v>494</v>
      </c>
      <c r="F28" s="607" t="s">
        <v>494</v>
      </c>
      <c r="G28" s="605" t="s">
        <v>494</v>
      </c>
      <c r="H28" s="605" t="s">
        <v>494</v>
      </c>
      <c r="I28" s="605" t="s">
        <v>494</v>
      </c>
      <c r="J28" s="605" t="s">
        <v>494</v>
      </c>
      <c r="K28" s="606" t="s">
        <v>494</v>
      </c>
      <c r="L28" s="605" t="s">
        <v>494</v>
      </c>
      <c r="M28" s="605" t="s">
        <v>494</v>
      </c>
      <c r="N28" s="605" t="s">
        <v>494</v>
      </c>
      <c r="O28" s="607" t="s">
        <v>494</v>
      </c>
      <c r="P28" s="606" t="s">
        <v>494</v>
      </c>
      <c r="Q28" s="605" t="s">
        <v>494</v>
      </c>
      <c r="R28" s="605" t="s">
        <v>494</v>
      </c>
      <c r="S28" s="607" t="s">
        <v>494</v>
      </c>
      <c r="T28" s="606" t="s">
        <v>494</v>
      </c>
      <c r="U28" s="605" t="s">
        <v>494</v>
      </c>
      <c r="V28" s="605" t="s">
        <v>494</v>
      </c>
      <c r="W28" s="607" t="s">
        <v>494</v>
      </c>
      <c r="X28" s="25" t="s">
        <v>141</v>
      </c>
    </row>
    <row r="29" spans="1:24" ht="15">
      <c r="A29" s="55"/>
      <c r="B29" s="475">
        <v>21</v>
      </c>
      <c r="C29" s="606" t="s">
        <v>494</v>
      </c>
      <c r="D29" s="605" t="s">
        <v>494</v>
      </c>
      <c r="E29" s="605" t="s">
        <v>494</v>
      </c>
      <c r="F29" s="607" t="s">
        <v>494</v>
      </c>
      <c r="G29" s="605" t="s">
        <v>494</v>
      </c>
      <c r="H29" s="605" t="s">
        <v>494</v>
      </c>
      <c r="I29" s="605" t="s">
        <v>494</v>
      </c>
      <c r="J29" s="605" t="s">
        <v>494</v>
      </c>
      <c r="K29" s="606" t="s">
        <v>494</v>
      </c>
      <c r="L29" s="605" t="s">
        <v>494</v>
      </c>
      <c r="M29" s="605" t="s">
        <v>494</v>
      </c>
      <c r="N29" s="605" t="s">
        <v>494</v>
      </c>
      <c r="O29" s="607" t="s">
        <v>494</v>
      </c>
      <c r="P29" s="606" t="s">
        <v>494</v>
      </c>
      <c r="Q29" s="605" t="s">
        <v>494</v>
      </c>
      <c r="R29" s="605" t="s">
        <v>494</v>
      </c>
      <c r="S29" s="607" t="s">
        <v>494</v>
      </c>
      <c r="T29" s="606" t="s">
        <v>494</v>
      </c>
      <c r="U29" s="605" t="s">
        <v>494</v>
      </c>
      <c r="V29" s="605" t="s">
        <v>494</v>
      </c>
      <c r="W29" s="607" t="s">
        <v>494</v>
      </c>
      <c r="X29" s="25" t="s">
        <v>141</v>
      </c>
    </row>
    <row r="30" spans="1:24" ht="15">
      <c r="A30" s="55"/>
      <c r="B30" s="475">
        <v>22</v>
      </c>
      <c r="C30" s="606" t="s">
        <v>494</v>
      </c>
      <c r="D30" s="605" t="s">
        <v>494</v>
      </c>
      <c r="E30" s="605" t="s">
        <v>494</v>
      </c>
      <c r="F30" s="607" t="s">
        <v>494</v>
      </c>
      <c r="G30" s="605" t="s">
        <v>494</v>
      </c>
      <c r="H30" s="605" t="s">
        <v>494</v>
      </c>
      <c r="I30" s="605" t="s">
        <v>494</v>
      </c>
      <c r="J30" s="605" t="s">
        <v>494</v>
      </c>
      <c r="K30" s="606" t="s">
        <v>494</v>
      </c>
      <c r="L30" s="605" t="s">
        <v>494</v>
      </c>
      <c r="M30" s="605" t="s">
        <v>494</v>
      </c>
      <c r="N30" s="605" t="s">
        <v>494</v>
      </c>
      <c r="O30" s="607" t="s">
        <v>494</v>
      </c>
      <c r="P30" s="606" t="s">
        <v>494</v>
      </c>
      <c r="Q30" s="605" t="s">
        <v>494</v>
      </c>
      <c r="R30" s="605" t="s">
        <v>494</v>
      </c>
      <c r="S30" s="607" t="s">
        <v>494</v>
      </c>
      <c r="T30" s="606" t="s">
        <v>494</v>
      </c>
      <c r="U30" s="605" t="s">
        <v>494</v>
      </c>
      <c r="V30" s="605" t="s">
        <v>494</v>
      </c>
      <c r="W30" s="607" t="s">
        <v>494</v>
      </c>
      <c r="X30" s="25" t="s">
        <v>141</v>
      </c>
    </row>
    <row r="31" spans="1:24" ht="15">
      <c r="A31" s="55"/>
      <c r="B31" s="475">
        <v>23</v>
      </c>
      <c r="C31" s="606" t="s">
        <v>494</v>
      </c>
      <c r="D31" s="605" t="s">
        <v>494</v>
      </c>
      <c r="E31" s="605" t="s">
        <v>494</v>
      </c>
      <c r="F31" s="607" t="s">
        <v>494</v>
      </c>
      <c r="G31" s="605" t="s">
        <v>494</v>
      </c>
      <c r="H31" s="605" t="s">
        <v>494</v>
      </c>
      <c r="I31" s="605" t="s">
        <v>494</v>
      </c>
      <c r="J31" s="605" t="s">
        <v>494</v>
      </c>
      <c r="K31" s="606" t="s">
        <v>494</v>
      </c>
      <c r="L31" s="605" t="s">
        <v>494</v>
      </c>
      <c r="M31" s="605" t="s">
        <v>494</v>
      </c>
      <c r="N31" s="605" t="s">
        <v>494</v>
      </c>
      <c r="O31" s="607" t="s">
        <v>494</v>
      </c>
      <c r="P31" s="606" t="s">
        <v>494</v>
      </c>
      <c r="Q31" s="605" t="s">
        <v>494</v>
      </c>
      <c r="R31" s="605" t="s">
        <v>494</v>
      </c>
      <c r="S31" s="607" t="s">
        <v>494</v>
      </c>
      <c r="T31" s="606" t="s">
        <v>494</v>
      </c>
      <c r="U31" s="605" t="s">
        <v>494</v>
      </c>
      <c r="V31" s="605" t="s">
        <v>494</v>
      </c>
      <c r="W31" s="607" t="s">
        <v>494</v>
      </c>
      <c r="X31" s="25" t="s">
        <v>141</v>
      </c>
    </row>
    <row r="32" spans="1:24" ht="15">
      <c r="A32" s="55"/>
      <c r="B32" s="475">
        <v>24</v>
      </c>
      <c r="C32" s="606" t="s">
        <v>494</v>
      </c>
      <c r="D32" s="605" t="s">
        <v>494</v>
      </c>
      <c r="E32" s="605" t="s">
        <v>494</v>
      </c>
      <c r="F32" s="607" t="s">
        <v>494</v>
      </c>
      <c r="G32" s="605" t="s">
        <v>494</v>
      </c>
      <c r="H32" s="605" t="s">
        <v>494</v>
      </c>
      <c r="I32" s="605" t="s">
        <v>494</v>
      </c>
      <c r="J32" s="605" t="s">
        <v>494</v>
      </c>
      <c r="K32" s="606" t="s">
        <v>494</v>
      </c>
      <c r="L32" s="605" t="s">
        <v>494</v>
      </c>
      <c r="M32" s="605" t="s">
        <v>494</v>
      </c>
      <c r="N32" s="605" t="s">
        <v>494</v>
      </c>
      <c r="O32" s="607" t="s">
        <v>494</v>
      </c>
      <c r="P32" s="606" t="s">
        <v>494</v>
      </c>
      <c r="Q32" s="605" t="s">
        <v>494</v>
      </c>
      <c r="R32" s="605" t="s">
        <v>494</v>
      </c>
      <c r="S32" s="607" t="s">
        <v>494</v>
      </c>
      <c r="T32" s="606" t="s">
        <v>494</v>
      </c>
      <c r="U32" s="605" t="s">
        <v>494</v>
      </c>
      <c r="V32" s="605" t="s">
        <v>494</v>
      </c>
      <c r="W32" s="607" t="s">
        <v>494</v>
      </c>
      <c r="X32" s="25" t="s">
        <v>141</v>
      </c>
    </row>
    <row r="33" spans="1:24" ht="15">
      <c r="A33" s="55"/>
      <c r="B33" s="475">
        <v>25</v>
      </c>
      <c r="C33" s="606" t="s">
        <v>494</v>
      </c>
      <c r="D33" s="605" t="s">
        <v>494</v>
      </c>
      <c r="E33" s="605" t="s">
        <v>494</v>
      </c>
      <c r="F33" s="607" t="s">
        <v>494</v>
      </c>
      <c r="G33" s="605" t="s">
        <v>494</v>
      </c>
      <c r="H33" s="605" t="s">
        <v>494</v>
      </c>
      <c r="I33" s="605" t="s">
        <v>494</v>
      </c>
      <c r="J33" s="605" t="s">
        <v>494</v>
      </c>
      <c r="K33" s="606" t="s">
        <v>494</v>
      </c>
      <c r="L33" s="605" t="s">
        <v>494</v>
      </c>
      <c r="M33" s="605" t="s">
        <v>494</v>
      </c>
      <c r="N33" s="605" t="s">
        <v>494</v>
      </c>
      <c r="O33" s="607" t="s">
        <v>494</v>
      </c>
      <c r="P33" s="606" t="s">
        <v>494</v>
      </c>
      <c r="Q33" s="605" t="s">
        <v>494</v>
      </c>
      <c r="R33" s="605" t="s">
        <v>494</v>
      </c>
      <c r="S33" s="607" t="s">
        <v>494</v>
      </c>
      <c r="T33" s="606" t="s">
        <v>494</v>
      </c>
      <c r="U33" s="605" t="s">
        <v>494</v>
      </c>
      <c r="V33" s="605" t="s">
        <v>494</v>
      </c>
      <c r="W33" s="607" t="s">
        <v>494</v>
      </c>
      <c r="X33" s="25" t="s">
        <v>141</v>
      </c>
    </row>
    <row r="34" spans="1:24" ht="15">
      <c r="A34" s="55"/>
      <c r="B34" s="475">
        <v>26</v>
      </c>
      <c r="C34" s="606" t="s">
        <v>494</v>
      </c>
      <c r="D34" s="605" t="s">
        <v>494</v>
      </c>
      <c r="E34" s="605" t="s">
        <v>494</v>
      </c>
      <c r="F34" s="607" t="s">
        <v>494</v>
      </c>
      <c r="G34" s="605" t="s">
        <v>494</v>
      </c>
      <c r="H34" s="605" t="s">
        <v>494</v>
      </c>
      <c r="I34" s="605" t="s">
        <v>494</v>
      </c>
      <c r="J34" s="605" t="s">
        <v>494</v>
      </c>
      <c r="K34" s="606" t="s">
        <v>494</v>
      </c>
      <c r="L34" s="605" t="s">
        <v>494</v>
      </c>
      <c r="M34" s="605" t="s">
        <v>494</v>
      </c>
      <c r="N34" s="605" t="s">
        <v>494</v>
      </c>
      <c r="O34" s="607" t="s">
        <v>494</v>
      </c>
      <c r="P34" s="606" t="s">
        <v>494</v>
      </c>
      <c r="Q34" s="605" t="s">
        <v>494</v>
      </c>
      <c r="R34" s="605" t="s">
        <v>494</v>
      </c>
      <c r="S34" s="607" t="s">
        <v>494</v>
      </c>
      <c r="T34" s="606" t="s">
        <v>494</v>
      </c>
      <c r="U34" s="605" t="s">
        <v>494</v>
      </c>
      <c r="V34" s="605" t="s">
        <v>494</v>
      </c>
      <c r="W34" s="607" t="s">
        <v>494</v>
      </c>
      <c r="X34" s="25" t="s">
        <v>141</v>
      </c>
    </row>
    <row r="35" spans="1:24" ht="15">
      <c r="A35" s="55"/>
      <c r="B35" s="475">
        <v>27</v>
      </c>
      <c r="C35" s="606" t="s">
        <v>494</v>
      </c>
      <c r="D35" s="605" t="s">
        <v>494</v>
      </c>
      <c r="E35" s="605" t="s">
        <v>494</v>
      </c>
      <c r="F35" s="607" t="s">
        <v>494</v>
      </c>
      <c r="G35" s="605" t="s">
        <v>494</v>
      </c>
      <c r="H35" s="605" t="s">
        <v>494</v>
      </c>
      <c r="I35" s="605" t="s">
        <v>494</v>
      </c>
      <c r="J35" s="605" t="s">
        <v>494</v>
      </c>
      <c r="K35" s="606" t="s">
        <v>494</v>
      </c>
      <c r="L35" s="605" t="s">
        <v>494</v>
      </c>
      <c r="M35" s="605" t="s">
        <v>494</v>
      </c>
      <c r="N35" s="605" t="s">
        <v>494</v>
      </c>
      <c r="O35" s="607" t="s">
        <v>494</v>
      </c>
      <c r="P35" s="606" t="s">
        <v>494</v>
      </c>
      <c r="Q35" s="605" t="s">
        <v>494</v>
      </c>
      <c r="R35" s="605" t="s">
        <v>494</v>
      </c>
      <c r="S35" s="607" t="s">
        <v>494</v>
      </c>
      <c r="T35" s="606" t="s">
        <v>494</v>
      </c>
      <c r="U35" s="605" t="s">
        <v>494</v>
      </c>
      <c r="V35" s="605" t="s">
        <v>494</v>
      </c>
      <c r="W35" s="607" t="s">
        <v>494</v>
      </c>
      <c r="X35" s="25" t="s">
        <v>141</v>
      </c>
    </row>
    <row r="36" spans="1:24" ht="15">
      <c r="A36" s="55"/>
      <c r="B36" s="475">
        <v>28</v>
      </c>
      <c r="C36" s="606" t="s">
        <v>494</v>
      </c>
      <c r="D36" s="605" t="s">
        <v>494</v>
      </c>
      <c r="E36" s="605" t="s">
        <v>494</v>
      </c>
      <c r="F36" s="607" t="s">
        <v>494</v>
      </c>
      <c r="G36" s="605" t="s">
        <v>494</v>
      </c>
      <c r="H36" s="605" t="s">
        <v>494</v>
      </c>
      <c r="I36" s="605" t="s">
        <v>494</v>
      </c>
      <c r="J36" s="605" t="s">
        <v>494</v>
      </c>
      <c r="K36" s="606" t="s">
        <v>494</v>
      </c>
      <c r="L36" s="605" t="s">
        <v>494</v>
      </c>
      <c r="M36" s="605" t="s">
        <v>494</v>
      </c>
      <c r="N36" s="605" t="s">
        <v>494</v>
      </c>
      <c r="O36" s="607" t="s">
        <v>494</v>
      </c>
      <c r="P36" s="606" t="s">
        <v>494</v>
      </c>
      <c r="Q36" s="605" t="s">
        <v>494</v>
      </c>
      <c r="R36" s="605" t="s">
        <v>494</v>
      </c>
      <c r="S36" s="607" t="s">
        <v>494</v>
      </c>
      <c r="T36" s="606" t="s">
        <v>494</v>
      </c>
      <c r="U36" s="605" t="s">
        <v>494</v>
      </c>
      <c r="V36" s="605" t="s">
        <v>494</v>
      </c>
      <c r="W36" s="607" t="s">
        <v>494</v>
      </c>
      <c r="X36" s="25" t="s">
        <v>141</v>
      </c>
    </row>
    <row r="37" spans="1:24" ht="15">
      <c r="A37" s="55"/>
      <c r="B37" s="475">
        <v>29</v>
      </c>
      <c r="C37" s="606" t="s">
        <v>494</v>
      </c>
      <c r="D37" s="605" t="s">
        <v>494</v>
      </c>
      <c r="E37" s="605" t="s">
        <v>494</v>
      </c>
      <c r="F37" s="607" t="s">
        <v>494</v>
      </c>
      <c r="G37" s="605" t="s">
        <v>494</v>
      </c>
      <c r="H37" s="605" t="s">
        <v>494</v>
      </c>
      <c r="I37" s="605" t="s">
        <v>494</v>
      </c>
      <c r="J37" s="605" t="s">
        <v>494</v>
      </c>
      <c r="K37" s="606" t="s">
        <v>494</v>
      </c>
      <c r="L37" s="605" t="s">
        <v>494</v>
      </c>
      <c r="M37" s="605" t="s">
        <v>494</v>
      </c>
      <c r="N37" s="605" t="s">
        <v>494</v>
      </c>
      <c r="O37" s="607" t="s">
        <v>494</v>
      </c>
      <c r="P37" s="606" t="s">
        <v>494</v>
      </c>
      <c r="Q37" s="605" t="s">
        <v>494</v>
      </c>
      <c r="R37" s="605" t="s">
        <v>494</v>
      </c>
      <c r="S37" s="607" t="s">
        <v>494</v>
      </c>
      <c r="T37" s="606" t="s">
        <v>494</v>
      </c>
      <c r="U37" s="605" t="s">
        <v>494</v>
      </c>
      <c r="V37" s="605" t="s">
        <v>494</v>
      </c>
      <c r="W37" s="607" t="s">
        <v>494</v>
      </c>
      <c r="X37" s="25" t="s">
        <v>141</v>
      </c>
    </row>
    <row r="38" spans="1:24" ht="15">
      <c r="A38" s="55"/>
      <c r="B38" s="475">
        <v>30</v>
      </c>
      <c r="C38" s="606" t="s">
        <v>494</v>
      </c>
      <c r="D38" s="605" t="s">
        <v>494</v>
      </c>
      <c r="E38" s="605" t="s">
        <v>494</v>
      </c>
      <c r="F38" s="607" t="s">
        <v>494</v>
      </c>
      <c r="G38" s="605" t="s">
        <v>494</v>
      </c>
      <c r="H38" s="605" t="s">
        <v>494</v>
      </c>
      <c r="I38" s="605" t="s">
        <v>494</v>
      </c>
      <c r="J38" s="605" t="s">
        <v>494</v>
      </c>
      <c r="K38" s="606" t="s">
        <v>494</v>
      </c>
      <c r="L38" s="605" t="s">
        <v>494</v>
      </c>
      <c r="M38" s="605" t="s">
        <v>494</v>
      </c>
      <c r="N38" s="605" t="s">
        <v>494</v>
      </c>
      <c r="O38" s="607" t="s">
        <v>494</v>
      </c>
      <c r="P38" s="606" t="s">
        <v>494</v>
      </c>
      <c r="Q38" s="605" t="s">
        <v>494</v>
      </c>
      <c r="R38" s="605" t="s">
        <v>494</v>
      </c>
      <c r="S38" s="607" t="s">
        <v>494</v>
      </c>
      <c r="T38" s="606" t="s">
        <v>494</v>
      </c>
      <c r="U38" s="605" t="s">
        <v>494</v>
      </c>
      <c r="V38" s="605" t="s">
        <v>494</v>
      </c>
      <c r="W38" s="607" t="s">
        <v>494</v>
      </c>
      <c r="X38" s="25" t="s">
        <v>141</v>
      </c>
    </row>
    <row r="39" spans="1:24" ht="15">
      <c r="A39" s="55"/>
      <c r="B39" s="475">
        <f>B38+1</f>
        <v>31</v>
      </c>
      <c r="C39" s="606" t="s">
        <v>494</v>
      </c>
      <c r="D39" s="605" t="s">
        <v>494</v>
      </c>
      <c r="E39" s="605" t="s">
        <v>494</v>
      </c>
      <c r="F39" s="607" t="s">
        <v>494</v>
      </c>
      <c r="G39" s="605" t="s">
        <v>494</v>
      </c>
      <c r="H39" s="605" t="s">
        <v>494</v>
      </c>
      <c r="I39" s="605" t="s">
        <v>494</v>
      </c>
      <c r="J39" s="605" t="s">
        <v>494</v>
      </c>
      <c r="K39" s="606" t="s">
        <v>494</v>
      </c>
      <c r="L39" s="605" t="s">
        <v>494</v>
      </c>
      <c r="M39" s="605" t="s">
        <v>494</v>
      </c>
      <c r="N39" s="605" t="s">
        <v>494</v>
      </c>
      <c r="O39" s="607" t="s">
        <v>494</v>
      </c>
      <c r="P39" s="606" t="s">
        <v>494</v>
      </c>
      <c r="Q39" s="605" t="s">
        <v>494</v>
      </c>
      <c r="R39" s="605" t="s">
        <v>494</v>
      </c>
      <c r="S39" s="607" t="s">
        <v>494</v>
      </c>
      <c r="T39" s="606" t="s">
        <v>494</v>
      </c>
      <c r="U39" s="605" t="s">
        <v>494</v>
      </c>
      <c r="V39" s="605" t="s">
        <v>494</v>
      </c>
      <c r="W39" s="607" t="s">
        <v>494</v>
      </c>
      <c r="X39" s="25" t="s">
        <v>141</v>
      </c>
    </row>
    <row r="40" spans="1:24" ht="15">
      <c r="A40" s="55"/>
      <c r="B40" s="475">
        <f aca="true" t="shared" si="0" ref="B40:B68">B39+1</f>
        <v>32</v>
      </c>
      <c r="C40" s="606" t="s">
        <v>494</v>
      </c>
      <c r="D40" s="605" t="s">
        <v>494</v>
      </c>
      <c r="E40" s="605" t="s">
        <v>494</v>
      </c>
      <c r="F40" s="607" t="s">
        <v>494</v>
      </c>
      <c r="G40" s="605" t="s">
        <v>494</v>
      </c>
      <c r="H40" s="605" t="s">
        <v>494</v>
      </c>
      <c r="I40" s="605" t="s">
        <v>494</v>
      </c>
      <c r="J40" s="605" t="s">
        <v>494</v>
      </c>
      <c r="K40" s="606" t="s">
        <v>494</v>
      </c>
      <c r="L40" s="605" t="s">
        <v>494</v>
      </c>
      <c r="M40" s="605" t="s">
        <v>494</v>
      </c>
      <c r="N40" s="605" t="s">
        <v>494</v>
      </c>
      <c r="O40" s="607" t="s">
        <v>494</v>
      </c>
      <c r="P40" s="606" t="s">
        <v>494</v>
      </c>
      <c r="Q40" s="605" t="s">
        <v>494</v>
      </c>
      <c r="R40" s="605" t="s">
        <v>494</v>
      </c>
      <c r="S40" s="607" t="s">
        <v>494</v>
      </c>
      <c r="T40" s="606" t="s">
        <v>494</v>
      </c>
      <c r="U40" s="605" t="s">
        <v>494</v>
      </c>
      <c r="V40" s="605" t="s">
        <v>494</v>
      </c>
      <c r="W40" s="607" t="s">
        <v>494</v>
      </c>
      <c r="X40" s="25" t="s">
        <v>141</v>
      </c>
    </row>
    <row r="41" spans="1:24" ht="15">
      <c r="A41" s="55"/>
      <c r="B41" s="475">
        <f t="shared" si="0"/>
        <v>33</v>
      </c>
      <c r="C41" s="606" t="s">
        <v>494</v>
      </c>
      <c r="D41" s="605" t="s">
        <v>494</v>
      </c>
      <c r="E41" s="605" t="s">
        <v>494</v>
      </c>
      <c r="F41" s="607" t="s">
        <v>494</v>
      </c>
      <c r="G41" s="605" t="s">
        <v>494</v>
      </c>
      <c r="H41" s="605" t="s">
        <v>494</v>
      </c>
      <c r="I41" s="605" t="s">
        <v>494</v>
      </c>
      <c r="J41" s="605" t="s">
        <v>494</v>
      </c>
      <c r="K41" s="606" t="s">
        <v>494</v>
      </c>
      <c r="L41" s="605" t="s">
        <v>494</v>
      </c>
      <c r="M41" s="605" t="s">
        <v>494</v>
      </c>
      <c r="N41" s="605" t="s">
        <v>494</v>
      </c>
      <c r="O41" s="607" t="s">
        <v>494</v>
      </c>
      <c r="P41" s="606" t="s">
        <v>494</v>
      </c>
      <c r="Q41" s="605" t="s">
        <v>494</v>
      </c>
      <c r="R41" s="605" t="s">
        <v>494</v>
      </c>
      <c r="S41" s="607" t="s">
        <v>494</v>
      </c>
      <c r="T41" s="606" t="s">
        <v>494</v>
      </c>
      <c r="U41" s="605" t="s">
        <v>494</v>
      </c>
      <c r="V41" s="605" t="s">
        <v>494</v>
      </c>
      <c r="W41" s="607" t="s">
        <v>494</v>
      </c>
      <c r="X41" s="25" t="s">
        <v>141</v>
      </c>
    </row>
    <row r="42" spans="1:24" ht="15">
      <c r="A42" s="55"/>
      <c r="B42" s="475">
        <f t="shared" si="0"/>
        <v>34</v>
      </c>
      <c r="C42" s="606" t="s">
        <v>494</v>
      </c>
      <c r="D42" s="605" t="s">
        <v>494</v>
      </c>
      <c r="E42" s="605" t="s">
        <v>494</v>
      </c>
      <c r="F42" s="607" t="s">
        <v>494</v>
      </c>
      <c r="G42" s="605" t="s">
        <v>494</v>
      </c>
      <c r="H42" s="605" t="s">
        <v>494</v>
      </c>
      <c r="I42" s="605" t="s">
        <v>494</v>
      </c>
      <c r="J42" s="605" t="s">
        <v>494</v>
      </c>
      <c r="K42" s="606" t="s">
        <v>494</v>
      </c>
      <c r="L42" s="605" t="s">
        <v>494</v>
      </c>
      <c r="M42" s="605" t="s">
        <v>494</v>
      </c>
      <c r="N42" s="605" t="s">
        <v>494</v>
      </c>
      <c r="O42" s="607" t="s">
        <v>494</v>
      </c>
      <c r="P42" s="606" t="s">
        <v>494</v>
      </c>
      <c r="Q42" s="605" t="s">
        <v>494</v>
      </c>
      <c r="R42" s="605" t="s">
        <v>494</v>
      </c>
      <c r="S42" s="607" t="s">
        <v>494</v>
      </c>
      <c r="T42" s="606" t="s">
        <v>494</v>
      </c>
      <c r="U42" s="605" t="s">
        <v>494</v>
      </c>
      <c r="V42" s="605" t="s">
        <v>494</v>
      </c>
      <c r="W42" s="607" t="s">
        <v>494</v>
      </c>
      <c r="X42" s="25" t="s">
        <v>141</v>
      </c>
    </row>
    <row r="43" spans="1:24" ht="15">
      <c r="A43" s="55"/>
      <c r="B43" s="475">
        <f t="shared" si="0"/>
        <v>35</v>
      </c>
      <c r="C43" s="606" t="s">
        <v>494</v>
      </c>
      <c r="D43" s="605" t="s">
        <v>494</v>
      </c>
      <c r="E43" s="605" t="s">
        <v>494</v>
      </c>
      <c r="F43" s="607" t="s">
        <v>494</v>
      </c>
      <c r="G43" s="605" t="s">
        <v>494</v>
      </c>
      <c r="H43" s="605" t="s">
        <v>494</v>
      </c>
      <c r="I43" s="605" t="s">
        <v>494</v>
      </c>
      <c r="J43" s="605" t="s">
        <v>494</v>
      </c>
      <c r="K43" s="606" t="s">
        <v>494</v>
      </c>
      <c r="L43" s="605" t="s">
        <v>494</v>
      </c>
      <c r="M43" s="605" t="s">
        <v>494</v>
      </c>
      <c r="N43" s="605" t="s">
        <v>494</v>
      </c>
      <c r="O43" s="607" t="s">
        <v>494</v>
      </c>
      <c r="P43" s="606" t="s">
        <v>494</v>
      </c>
      <c r="Q43" s="605" t="s">
        <v>494</v>
      </c>
      <c r="R43" s="605" t="s">
        <v>494</v>
      </c>
      <c r="S43" s="607" t="s">
        <v>494</v>
      </c>
      <c r="T43" s="606" t="s">
        <v>494</v>
      </c>
      <c r="U43" s="605" t="s">
        <v>494</v>
      </c>
      <c r="V43" s="605" t="s">
        <v>494</v>
      </c>
      <c r="W43" s="607" t="s">
        <v>494</v>
      </c>
      <c r="X43" s="25" t="s">
        <v>141</v>
      </c>
    </row>
    <row r="44" spans="1:24" ht="15">
      <c r="A44" s="55"/>
      <c r="B44" s="475">
        <f t="shared" si="0"/>
        <v>36</v>
      </c>
      <c r="C44" s="606" t="s">
        <v>494</v>
      </c>
      <c r="D44" s="605" t="s">
        <v>494</v>
      </c>
      <c r="E44" s="605" t="s">
        <v>494</v>
      </c>
      <c r="F44" s="607" t="s">
        <v>494</v>
      </c>
      <c r="G44" s="605" t="s">
        <v>494</v>
      </c>
      <c r="H44" s="605" t="s">
        <v>494</v>
      </c>
      <c r="I44" s="605" t="s">
        <v>494</v>
      </c>
      <c r="J44" s="605" t="s">
        <v>494</v>
      </c>
      <c r="K44" s="606" t="s">
        <v>494</v>
      </c>
      <c r="L44" s="605" t="s">
        <v>494</v>
      </c>
      <c r="M44" s="605" t="s">
        <v>494</v>
      </c>
      <c r="N44" s="605" t="s">
        <v>494</v>
      </c>
      <c r="O44" s="607" t="s">
        <v>494</v>
      </c>
      <c r="P44" s="606" t="s">
        <v>494</v>
      </c>
      <c r="Q44" s="605" t="s">
        <v>494</v>
      </c>
      <c r="R44" s="605" t="s">
        <v>494</v>
      </c>
      <c r="S44" s="607" t="s">
        <v>494</v>
      </c>
      <c r="T44" s="606" t="s">
        <v>494</v>
      </c>
      <c r="U44" s="605" t="s">
        <v>494</v>
      </c>
      <c r="V44" s="605" t="s">
        <v>494</v>
      </c>
      <c r="W44" s="607" t="s">
        <v>494</v>
      </c>
      <c r="X44" s="25" t="s">
        <v>141</v>
      </c>
    </row>
    <row r="45" spans="1:24" ht="15">
      <c r="A45" s="55"/>
      <c r="B45" s="475">
        <f t="shared" si="0"/>
        <v>37</v>
      </c>
      <c r="C45" s="606" t="s">
        <v>494</v>
      </c>
      <c r="D45" s="605" t="s">
        <v>494</v>
      </c>
      <c r="E45" s="605" t="s">
        <v>494</v>
      </c>
      <c r="F45" s="607" t="s">
        <v>494</v>
      </c>
      <c r="G45" s="605" t="s">
        <v>494</v>
      </c>
      <c r="H45" s="605" t="s">
        <v>494</v>
      </c>
      <c r="I45" s="605" t="s">
        <v>494</v>
      </c>
      <c r="J45" s="605" t="s">
        <v>494</v>
      </c>
      <c r="K45" s="606" t="s">
        <v>494</v>
      </c>
      <c r="L45" s="605" t="s">
        <v>494</v>
      </c>
      <c r="M45" s="605" t="s">
        <v>494</v>
      </c>
      <c r="N45" s="605" t="s">
        <v>494</v>
      </c>
      <c r="O45" s="607" t="s">
        <v>494</v>
      </c>
      <c r="P45" s="606" t="s">
        <v>494</v>
      </c>
      <c r="Q45" s="605" t="s">
        <v>494</v>
      </c>
      <c r="R45" s="605" t="s">
        <v>494</v>
      </c>
      <c r="S45" s="607" t="s">
        <v>494</v>
      </c>
      <c r="T45" s="606" t="s">
        <v>494</v>
      </c>
      <c r="U45" s="605" t="s">
        <v>494</v>
      </c>
      <c r="V45" s="605" t="s">
        <v>494</v>
      </c>
      <c r="W45" s="607" t="s">
        <v>494</v>
      </c>
      <c r="X45" s="25" t="s">
        <v>141</v>
      </c>
    </row>
    <row r="46" spans="1:24" ht="15">
      <c r="A46" s="55"/>
      <c r="B46" s="475">
        <f t="shared" si="0"/>
        <v>38</v>
      </c>
      <c r="C46" s="606" t="s">
        <v>494</v>
      </c>
      <c r="D46" s="605" t="s">
        <v>494</v>
      </c>
      <c r="E46" s="605" t="s">
        <v>494</v>
      </c>
      <c r="F46" s="607" t="s">
        <v>494</v>
      </c>
      <c r="G46" s="605" t="s">
        <v>494</v>
      </c>
      <c r="H46" s="605" t="s">
        <v>494</v>
      </c>
      <c r="I46" s="605" t="s">
        <v>494</v>
      </c>
      <c r="J46" s="605" t="s">
        <v>494</v>
      </c>
      <c r="K46" s="606" t="s">
        <v>494</v>
      </c>
      <c r="L46" s="605" t="s">
        <v>494</v>
      </c>
      <c r="M46" s="605" t="s">
        <v>494</v>
      </c>
      <c r="N46" s="605" t="s">
        <v>494</v>
      </c>
      <c r="O46" s="607" t="s">
        <v>494</v>
      </c>
      <c r="P46" s="606" t="s">
        <v>494</v>
      </c>
      <c r="Q46" s="605" t="s">
        <v>494</v>
      </c>
      <c r="R46" s="605" t="s">
        <v>494</v>
      </c>
      <c r="S46" s="607" t="s">
        <v>494</v>
      </c>
      <c r="T46" s="606" t="s">
        <v>494</v>
      </c>
      <c r="U46" s="605" t="s">
        <v>494</v>
      </c>
      <c r="V46" s="605" t="s">
        <v>494</v>
      </c>
      <c r="W46" s="607" t="s">
        <v>494</v>
      </c>
      <c r="X46" s="25" t="s">
        <v>141</v>
      </c>
    </row>
    <row r="47" spans="1:24" ht="15">
      <c r="A47" s="55"/>
      <c r="B47" s="475">
        <f t="shared" si="0"/>
        <v>39</v>
      </c>
      <c r="C47" s="606" t="s">
        <v>494</v>
      </c>
      <c r="D47" s="605" t="s">
        <v>494</v>
      </c>
      <c r="E47" s="605" t="s">
        <v>494</v>
      </c>
      <c r="F47" s="607" t="s">
        <v>494</v>
      </c>
      <c r="G47" s="605" t="s">
        <v>494</v>
      </c>
      <c r="H47" s="605" t="s">
        <v>494</v>
      </c>
      <c r="I47" s="605" t="s">
        <v>494</v>
      </c>
      <c r="J47" s="605" t="s">
        <v>494</v>
      </c>
      <c r="K47" s="606" t="s">
        <v>494</v>
      </c>
      <c r="L47" s="605" t="s">
        <v>494</v>
      </c>
      <c r="M47" s="605" t="s">
        <v>494</v>
      </c>
      <c r="N47" s="605" t="s">
        <v>494</v>
      </c>
      <c r="O47" s="607" t="s">
        <v>494</v>
      </c>
      <c r="P47" s="606" t="s">
        <v>494</v>
      </c>
      <c r="Q47" s="605" t="s">
        <v>494</v>
      </c>
      <c r="R47" s="605" t="s">
        <v>494</v>
      </c>
      <c r="S47" s="607" t="s">
        <v>494</v>
      </c>
      <c r="T47" s="606" t="s">
        <v>494</v>
      </c>
      <c r="U47" s="605" t="s">
        <v>494</v>
      </c>
      <c r="V47" s="605" t="s">
        <v>494</v>
      </c>
      <c r="W47" s="607" t="s">
        <v>494</v>
      </c>
      <c r="X47" s="25" t="s">
        <v>141</v>
      </c>
    </row>
    <row r="48" spans="1:24" ht="15">
      <c r="A48" s="55"/>
      <c r="B48" s="475">
        <f t="shared" si="0"/>
        <v>40</v>
      </c>
      <c r="C48" s="606" t="s">
        <v>494</v>
      </c>
      <c r="D48" s="605" t="s">
        <v>494</v>
      </c>
      <c r="E48" s="605" t="s">
        <v>494</v>
      </c>
      <c r="F48" s="607" t="s">
        <v>494</v>
      </c>
      <c r="G48" s="605" t="s">
        <v>494</v>
      </c>
      <c r="H48" s="605" t="s">
        <v>494</v>
      </c>
      <c r="I48" s="605" t="s">
        <v>494</v>
      </c>
      <c r="J48" s="605" t="s">
        <v>494</v>
      </c>
      <c r="K48" s="606" t="s">
        <v>494</v>
      </c>
      <c r="L48" s="605" t="s">
        <v>494</v>
      </c>
      <c r="M48" s="605" t="s">
        <v>494</v>
      </c>
      <c r="N48" s="605" t="s">
        <v>494</v>
      </c>
      <c r="O48" s="607" t="s">
        <v>494</v>
      </c>
      <c r="P48" s="606" t="s">
        <v>494</v>
      </c>
      <c r="Q48" s="605" t="s">
        <v>494</v>
      </c>
      <c r="R48" s="605" t="s">
        <v>494</v>
      </c>
      <c r="S48" s="607" t="s">
        <v>494</v>
      </c>
      <c r="T48" s="606" t="s">
        <v>494</v>
      </c>
      <c r="U48" s="605" t="s">
        <v>494</v>
      </c>
      <c r="V48" s="605" t="s">
        <v>494</v>
      </c>
      <c r="W48" s="607" t="s">
        <v>494</v>
      </c>
      <c r="X48" s="25" t="s">
        <v>141</v>
      </c>
    </row>
    <row r="49" spans="1:24" ht="15">
      <c r="A49" s="55"/>
      <c r="B49" s="475">
        <f t="shared" si="0"/>
        <v>41</v>
      </c>
      <c r="C49" s="606" t="s">
        <v>494</v>
      </c>
      <c r="D49" s="605" t="s">
        <v>494</v>
      </c>
      <c r="E49" s="605" t="s">
        <v>494</v>
      </c>
      <c r="F49" s="607" t="s">
        <v>494</v>
      </c>
      <c r="G49" s="605" t="s">
        <v>494</v>
      </c>
      <c r="H49" s="605" t="s">
        <v>494</v>
      </c>
      <c r="I49" s="605" t="s">
        <v>494</v>
      </c>
      <c r="J49" s="605" t="s">
        <v>494</v>
      </c>
      <c r="K49" s="606" t="s">
        <v>494</v>
      </c>
      <c r="L49" s="605" t="s">
        <v>494</v>
      </c>
      <c r="M49" s="605" t="s">
        <v>494</v>
      </c>
      <c r="N49" s="605" t="s">
        <v>494</v>
      </c>
      <c r="O49" s="607" t="s">
        <v>494</v>
      </c>
      <c r="P49" s="606" t="s">
        <v>494</v>
      </c>
      <c r="Q49" s="605" t="s">
        <v>494</v>
      </c>
      <c r="R49" s="605" t="s">
        <v>494</v>
      </c>
      <c r="S49" s="607" t="s">
        <v>494</v>
      </c>
      <c r="T49" s="606" t="s">
        <v>494</v>
      </c>
      <c r="U49" s="605" t="s">
        <v>494</v>
      </c>
      <c r="V49" s="605" t="s">
        <v>494</v>
      </c>
      <c r="W49" s="607" t="s">
        <v>494</v>
      </c>
      <c r="X49" s="25" t="s">
        <v>141</v>
      </c>
    </row>
    <row r="50" spans="1:24" ht="15">
      <c r="A50" s="55"/>
      <c r="B50" s="475">
        <f t="shared" si="0"/>
        <v>42</v>
      </c>
      <c r="C50" s="606" t="s">
        <v>494</v>
      </c>
      <c r="D50" s="605" t="s">
        <v>494</v>
      </c>
      <c r="E50" s="605" t="s">
        <v>494</v>
      </c>
      <c r="F50" s="607" t="s">
        <v>494</v>
      </c>
      <c r="G50" s="605" t="s">
        <v>494</v>
      </c>
      <c r="H50" s="605" t="s">
        <v>494</v>
      </c>
      <c r="I50" s="605" t="s">
        <v>494</v>
      </c>
      <c r="J50" s="605" t="s">
        <v>494</v>
      </c>
      <c r="K50" s="606" t="s">
        <v>494</v>
      </c>
      <c r="L50" s="605" t="s">
        <v>494</v>
      </c>
      <c r="M50" s="605" t="s">
        <v>494</v>
      </c>
      <c r="N50" s="605" t="s">
        <v>494</v>
      </c>
      <c r="O50" s="607" t="s">
        <v>494</v>
      </c>
      <c r="P50" s="606" t="s">
        <v>494</v>
      </c>
      <c r="Q50" s="605" t="s">
        <v>494</v>
      </c>
      <c r="R50" s="605" t="s">
        <v>494</v>
      </c>
      <c r="S50" s="607" t="s">
        <v>494</v>
      </c>
      <c r="T50" s="606" t="s">
        <v>494</v>
      </c>
      <c r="U50" s="605" t="s">
        <v>494</v>
      </c>
      <c r="V50" s="605" t="s">
        <v>494</v>
      </c>
      <c r="W50" s="607" t="s">
        <v>494</v>
      </c>
      <c r="X50" s="25" t="s">
        <v>141</v>
      </c>
    </row>
    <row r="51" spans="1:24" ht="15">
      <c r="A51" s="55"/>
      <c r="B51" s="475">
        <f t="shared" si="0"/>
        <v>43</v>
      </c>
      <c r="C51" s="606" t="s">
        <v>494</v>
      </c>
      <c r="D51" s="605" t="s">
        <v>494</v>
      </c>
      <c r="E51" s="605" t="s">
        <v>494</v>
      </c>
      <c r="F51" s="607" t="s">
        <v>494</v>
      </c>
      <c r="G51" s="605" t="s">
        <v>494</v>
      </c>
      <c r="H51" s="605" t="s">
        <v>494</v>
      </c>
      <c r="I51" s="605" t="s">
        <v>494</v>
      </c>
      <c r="J51" s="605" t="s">
        <v>494</v>
      </c>
      <c r="K51" s="606" t="s">
        <v>494</v>
      </c>
      <c r="L51" s="605" t="s">
        <v>494</v>
      </c>
      <c r="M51" s="605" t="s">
        <v>494</v>
      </c>
      <c r="N51" s="605" t="s">
        <v>494</v>
      </c>
      <c r="O51" s="607" t="s">
        <v>494</v>
      </c>
      <c r="P51" s="606" t="s">
        <v>494</v>
      </c>
      <c r="Q51" s="605" t="s">
        <v>494</v>
      </c>
      <c r="R51" s="605" t="s">
        <v>494</v>
      </c>
      <c r="S51" s="607" t="s">
        <v>494</v>
      </c>
      <c r="T51" s="606" t="s">
        <v>494</v>
      </c>
      <c r="U51" s="605" t="s">
        <v>494</v>
      </c>
      <c r="V51" s="605" t="s">
        <v>494</v>
      </c>
      <c r="W51" s="607" t="s">
        <v>494</v>
      </c>
      <c r="X51" s="25" t="s">
        <v>141</v>
      </c>
    </row>
    <row r="52" spans="1:24" ht="15">
      <c r="A52" s="55"/>
      <c r="B52" s="475">
        <f t="shared" si="0"/>
        <v>44</v>
      </c>
      <c r="C52" s="606" t="s">
        <v>494</v>
      </c>
      <c r="D52" s="605" t="s">
        <v>494</v>
      </c>
      <c r="E52" s="605" t="s">
        <v>494</v>
      </c>
      <c r="F52" s="607" t="s">
        <v>494</v>
      </c>
      <c r="G52" s="605" t="s">
        <v>494</v>
      </c>
      <c r="H52" s="605" t="s">
        <v>494</v>
      </c>
      <c r="I52" s="605" t="s">
        <v>494</v>
      </c>
      <c r="J52" s="605" t="s">
        <v>494</v>
      </c>
      <c r="K52" s="606" t="s">
        <v>494</v>
      </c>
      <c r="L52" s="605" t="s">
        <v>494</v>
      </c>
      <c r="M52" s="605" t="s">
        <v>494</v>
      </c>
      <c r="N52" s="605" t="s">
        <v>494</v>
      </c>
      <c r="O52" s="607" t="s">
        <v>494</v>
      </c>
      <c r="P52" s="606" t="s">
        <v>494</v>
      </c>
      <c r="Q52" s="605" t="s">
        <v>494</v>
      </c>
      <c r="R52" s="605" t="s">
        <v>494</v>
      </c>
      <c r="S52" s="607" t="s">
        <v>494</v>
      </c>
      <c r="T52" s="606" t="s">
        <v>494</v>
      </c>
      <c r="U52" s="605" t="s">
        <v>494</v>
      </c>
      <c r="V52" s="605" t="s">
        <v>494</v>
      </c>
      <c r="W52" s="607" t="s">
        <v>494</v>
      </c>
      <c r="X52" s="25" t="s">
        <v>141</v>
      </c>
    </row>
    <row r="53" spans="1:24" ht="15">
      <c r="A53" s="55"/>
      <c r="B53" s="475">
        <f t="shared" si="0"/>
        <v>45</v>
      </c>
      <c r="C53" s="606" t="s">
        <v>494</v>
      </c>
      <c r="D53" s="605" t="s">
        <v>494</v>
      </c>
      <c r="E53" s="605" t="s">
        <v>494</v>
      </c>
      <c r="F53" s="607" t="s">
        <v>494</v>
      </c>
      <c r="G53" s="605" t="s">
        <v>494</v>
      </c>
      <c r="H53" s="605" t="s">
        <v>494</v>
      </c>
      <c r="I53" s="605" t="s">
        <v>494</v>
      </c>
      <c r="J53" s="605" t="s">
        <v>494</v>
      </c>
      <c r="K53" s="606" t="s">
        <v>494</v>
      </c>
      <c r="L53" s="605" t="s">
        <v>494</v>
      </c>
      <c r="M53" s="605" t="s">
        <v>494</v>
      </c>
      <c r="N53" s="605" t="s">
        <v>494</v>
      </c>
      <c r="O53" s="607" t="s">
        <v>494</v>
      </c>
      <c r="P53" s="606" t="s">
        <v>494</v>
      </c>
      <c r="Q53" s="605" t="s">
        <v>494</v>
      </c>
      <c r="R53" s="605" t="s">
        <v>494</v>
      </c>
      <c r="S53" s="607" t="s">
        <v>494</v>
      </c>
      <c r="T53" s="606" t="s">
        <v>494</v>
      </c>
      <c r="U53" s="605" t="s">
        <v>494</v>
      </c>
      <c r="V53" s="605" t="s">
        <v>494</v>
      </c>
      <c r="W53" s="607" t="s">
        <v>494</v>
      </c>
      <c r="X53" s="25" t="s">
        <v>141</v>
      </c>
    </row>
    <row r="54" spans="1:24" ht="15">
      <c r="A54" s="55"/>
      <c r="B54" s="475">
        <f t="shared" si="0"/>
        <v>46</v>
      </c>
      <c r="C54" s="606" t="s">
        <v>494</v>
      </c>
      <c r="D54" s="605" t="s">
        <v>494</v>
      </c>
      <c r="E54" s="605" t="s">
        <v>494</v>
      </c>
      <c r="F54" s="607" t="s">
        <v>494</v>
      </c>
      <c r="G54" s="605" t="s">
        <v>494</v>
      </c>
      <c r="H54" s="605" t="s">
        <v>494</v>
      </c>
      <c r="I54" s="605" t="s">
        <v>494</v>
      </c>
      <c r="J54" s="605" t="s">
        <v>494</v>
      </c>
      <c r="K54" s="606" t="s">
        <v>494</v>
      </c>
      <c r="L54" s="605" t="s">
        <v>494</v>
      </c>
      <c r="M54" s="605" t="s">
        <v>494</v>
      </c>
      <c r="N54" s="605" t="s">
        <v>494</v>
      </c>
      <c r="O54" s="607" t="s">
        <v>494</v>
      </c>
      <c r="P54" s="606" t="s">
        <v>494</v>
      </c>
      <c r="Q54" s="605" t="s">
        <v>494</v>
      </c>
      <c r="R54" s="605" t="s">
        <v>494</v>
      </c>
      <c r="S54" s="607" t="s">
        <v>494</v>
      </c>
      <c r="T54" s="606" t="s">
        <v>494</v>
      </c>
      <c r="U54" s="605" t="s">
        <v>494</v>
      </c>
      <c r="V54" s="605" t="s">
        <v>494</v>
      </c>
      <c r="W54" s="607" t="s">
        <v>494</v>
      </c>
      <c r="X54" s="25" t="s">
        <v>141</v>
      </c>
    </row>
    <row r="55" spans="1:24" ht="15">
      <c r="A55" s="55"/>
      <c r="B55" s="475">
        <f t="shared" si="0"/>
        <v>47</v>
      </c>
      <c r="C55" s="606" t="s">
        <v>494</v>
      </c>
      <c r="D55" s="605" t="s">
        <v>494</v>
      </c>
      <c r="E55" s="605" t="s">
        <v>494</v>
      </c>
      <c r="F55" s="607" t="s">
        <v>494</v>
      </c>
      <c r="G55" s="605" t="s">
        <v>494</v>
      </c>
      <c r="H55" s="605" t="s">
        <v>494</v>
      </c>
      <c r="I55" s="605" t="s">
        <v>494</v>
      </c>
      <c r="J55" s="605" t="s">
        <v>494</v>
      </c>
      <c r="K55" s="606" t="s">
        <v>494</v>
      </c>
      <c r="L55" s="605" t="s">
        <v>494</v>
      </c>
      <c r="M55" s="605" t="s">
        <v>494</v>
      </c>
      <c r="N55" s="605" t="s">
        <v>494</v>
      </c>
      <c r="O55" s="607" t="s">
        <v>494</v>
      </c>
      <c r="P55" s="606" t="s">
        <v>494</v>
      </c>
      <c r="Q55" s="605" t="s">
        <v>494</v>
      </c>
      <c r="R55" s="605" t="s">
        <v>494</v>
      </c>
      <c r="S55" s="607" t="s">
        <v>494</v>
      </c>
      <c r="T55" s="606" t="s">
        <v>494</v>
      </c>
      <c r="U55" s="605" t="s">
        <v>494</v>
      </c>
      <c r="V55" s="605" t="s">
        <v>494</v>
      </c>
      <c r="W55" s="607" t="s">
        <v>494</v>
      </c>
      <c r="X55" s="25" t="s">
        <v>141</v>
      </c>
    </row>
    <row r="56" spans="1:24" ht="15">
      <c r="A56" s="55"/>
      <c r="B56" s="475">
        <f t="shared" si="0"/>
        <v>48</v>
      </c>
      <c r="C56" s="606" t="s">
        <v>494</v>
      </c>
      <c r="D56" s="605" t="s">
        <v>494</v>
      </c>
      <c r="E56" s="605" t="s">
        <v>494</v>
      </c>
      <c r="F56" s="607" t="s">
        <v>494</v>
      </c>
      <c r="G56" s="605" t="s">
        <v>494</v>
      </c>
      <c r="H56" s="605" t="s">
        <v>494</v>
      </c>
      <c r="I56" s="605" t="s">
        <v>494</v>
      </c>
      <c r="J56" s="605" t="s">
        <v>494</v>
      </c>
      <c r="K56" s="606" t="s">
        <v>494</v>
      </c>
      <c r="L56" s="605" t="s">
        <v>494</v>
      </c>
      <c r="M56" s="605" t="s">
        <v>494</v>
      </c>
      <c r="N56" s="605" t="s">
        <v>494</v>
      </c>
      <c r="O56" s="607" t="s">
        <v>494</v>
      </c>
      <c r="P56" s="606" t="s">
        <v>494</v>
      </c>
      <c r="Q56" s="605" t="s">
        <v>494</v>
      </c>
      <c r="R56" s="605" t="s">
        <v>494</v>
      </c>
      <c r="S56" s="607" t="s">
        <v>494</v>
      </c>
      <c r="T56" s="606" t="s">
        <v>494</v>
      </c>
      <c r="U56" s="605" t="s">
        <v>494</v>
      </c>
      <c r="V56" s="605" t="s">
        <v>494</v>
      </c>
      <c r="W56" s="607" t="s">
        <v>494</v>
      </c>
      <c r="X56" s="25" t="s">
        <v>141</v>
      </c>
    </row>
    <row r="57" spans="1:24" ht="15">
      <c r="A57" s="55"/>
      <c r="B57" s="475">
        <f t="shared" si="0"/>
        <v>49</v>
      </c>
      <c r="C57" s="606" t="s">
        <v>494</v>
      </c>
      <c r="D57" s="605" t="s">
        <v>494</v>
      </c>
      <c r="E57" s="605" t="s">
        <v>494</v>
      </c>
      <c r="F57" s="607" t="s">
        <v>494</v>
      </c>
      <c r="G57" s="605" t="s">
        <v>494</v>
      </c>
      <c r="H57" s="605" t="s">
        <v>494</v>
      </c>
      <c r="I57" s="605" t="s">
        <v>494</v>
      </c>
      <c r="J57" s="605" t="s">
        <v>494</v>
      </c>
      <c r="K57" s="606" t="s">
        <v>494</v>
      </c>
      <c r="L57" s="605" t="s">
        <v>494</v>
      </c>
      <c r="M57" s="605" t="s">
        <v>494</v>
      </c>
      <c r="N57" s="605" t="s">
        <v>494</v>
      </c>
      <c r="O57" s="607" t="s">
        <v>494</v>
      </c>
      <c r="P57" s="606" t="s">
        <v>494</v>
      </c>
      <c r="Q57" s="605" t="s">
        <v>494</v>
      </c>
      <c r="R57" s="605" t="s">
        <v>494</v>
      </c>
      <c r="S57" s="607" t="s">
        <v>494</v>
      </c>
      <c r="T57" s="606" t="s">
        <v>494</v>
      </c>
      <c r="U57" s="605" t="s">
        <v>494</v>
      </c>
      <c r="V57" s="605" t="s">
        <v>494</v>
      </c>
      <c r="W57" s="607" t="s">
        <v>494</v>
      </c>
      <c r="X57" s="25" t="s">
        <v>141</v>
      </c>
    </row>
    <row r="58" spans="1:24" ht="15">
      <c r="A58" s="55"/>
      <c r="B58" s="475">
        <f t="shared" si="0"/>
        <v>50</v>
      </c>
      <c r="C58" s="606" t="s">
        <v>494</v>
      </c>
      <c r="D58" s="605" t="s">
        <v>494</v>
      </c>
      <c r="E58" s="605" t="s">
        <v>494</v>
      </c>
      <c r="F58" s="607" t="s">
        <v>494</v>
      </c>
      <c r="G58" s="605" t="s">
        <v>494</v>
      </c>
      <c r="H58" s="605" t="s">
        <v>494</v>
      </c>
      <c r="I58" s="605" t="s">
        <v>494</v>
      </c>
      <c r="J58" s="605" t="s">
        <v>494</v>
      </c>
      <c r="K58" s="606" t="s">
        <v>494</v>
      </c>
      <c r="L58" s="605" t="s">
        <v>494</v>
      </c>
      <c r="M58" s="605" t="s">
        <v>494</v>
      </c>
      <c r="N58" s="605" t="s">
        <v>494</v>
      </c>
      <c r="O58" s="607" t="s">
        <v>494</v>
      </c>
      <c r="P58" s="606" t="s">
        <v>494</v>
      </c>
      <c r="Q58" s="605" t="s">
        <v>494</v>
      </c>
      <c r="R58" s="605" t="s">
        <v>494</v>
      </c>
      <c r="S58" s="607" t="s">
        <v>494</v>
      </c>
      <c r="T58" s="606" t="s">
        <v>494</v>
      </c>
      <c r="U58" s="605" t="s">
        <v>494</v>
      </c>
      <c r="V58" s="605" t="s">
        <v>494</v>
      </c>
      <c r="W58" s="607" t="s">
        <v>494</v>
      </c>
      <c r="X58" s="25" t="s">
        <v>141</v>
      </c>
    </row>
    <row r="59" spans="1:24" ht="15">
      <c r="A59" s="55"/>
      <c r="B59" s="475">
        <f t="shared" si="0"/>
        <v>51</v>
      </c>
      <c r="C59" s="606" t="s">
        <v>494</v>
      </c>
      <c r="D59" s="605" t="s">
        <v>494</v>
      </c>
      <c r="E59" s="605" t="s">
        <v>494</v>
      </c>
      <c r="F59" s="607" t="s">
        <v>494</v>
      </c>
      <c r="G59" s="605" t="s">
        <v>494</v>
      </c>
      <c r="H59" s="605" t="s">
        <v>494</v>
      </c>
      <c r="I59" s="605" t="s">
        <v>494</v>
      </c>
      <c r="J59" s="605" t="s">
        <v>494</v>
      </c>
      <c r="K59" s="606" t="s">
        <v>494</v>
      </c>
      <c r="L59" s="605" t="s">
        <v>494</v>
      </c>
      <c r="M59" s="605" t="s">
        <v>494</v>
      </c>
      <c r="N59" s="605" t="s">
        <v>494</v>
      </c>
      <c r="O59" s="607" t="s">
        <v>494</v>
      </c>
      <c r="P59" s="606" t="s">
        <v>494</v>
      </c>
      <c r="Q59" s="605" t="s">
        <v>494</v>
      </c>
      <c r="R59" s="605" t="s">
        <v>494</v>
      </c>
      <c r="S59" s="607" t="s">
        <v>494</v>
      </c>
      <c r="T59" s="606" t="s">
        <v>494</v>
      </c>
      <c r="U59" s="605" t="s">
        <v>494</v>
      </c>
      <c r="V59" s="605" t="s">
        <v>494</v>
      </c>
      <c r="W59" s="607" t="s">
        <v>494</v>
      </c>
      <c r="X59" s="25" t="s">
        <v>141</v>
      </c>
    </row>
    <row r="60" spans="1:24" ht="15">
      <c r="A60" s="55"/>
      <c r="B60" s="475">
        <f t="shared" si="0"/>
        <v>52</v>
      </c>
      <c r="C60" s="606" t="s">
        <v>494</v>
      </c>
      <c r="D60" s="605" t="s">
        <v>494</v>
      </c>
      <c r="E60" s="605" t="s">
        <v>494</v>
      </c>
      <c r="F60" s="607" t="s">
        <v>494</v>
      </c>
      <c r="G60" s="605" t="s">
        <v>494</v>
      </c>
      <c r="H60" s="605" t="s">
        <v>494</v>
      </c>
      <c r="I60" s="605" t="s">
        <v>494</v>
      </c>
      <c r="J60" s="605" t="s">
        <v>494</v>
      </c>
      <c r="K60" s="606" t="s">
        <v>494</v>
      </c>
      <c r="L60" s="605" t="s">
        <v>494</v>
      </c>
      <c r="M60" s="605" t="s">
        <v>494</v>
      </c>
      <c r="N60" s="605" t="s">
        <v>494</v>
      </c>
      <c r="O60" s="607" t="s">
        <v>494</v>
      </c>
      <c r="P60" s="606" t="s">
        <v>494</v>
      </c>
      <c r="Q60" s="605" t="s">
        <v>494</v>
      </c>
      <c r="R60" s="605" t="s">
        <v>494</v>
      </c>
      <c r="S60" s="607" t="s">
        <v>494</v>
      </c>
      <c r="T60" s="606" t="s">
        <v>494</v>
      </c>
      <c r="U60" s="605" t="s">
        <v>494</v>
      </c>
      <c r="V60" s="605" t="s">
        <v>494</v>
      </c>
      <c r="W60" s="607" t="s">
        <v>494</v>
      </c>
      <c r="X60" s="25" t="s">
        <v>141</v>
      </c>
    </row>
    <row r="61" spans="1:24" ht="15">
      <c r="A61" s="55"/>
      <c r="B61" s="475">
        <f t="shared" si="0"/>
        <v>53</v>
      </c>
      <c r="C61" s="606" t="s">
        <v>494</v>
      </c>
      <c r="D61" s="605" t="s">
        <v>494</v>
      </c>
      <c r="E61" s="605" t="s">
        <v>494</v>
      </c>
      <c r="F61" s="607" t="s">
        <v>494</v>
      </c>
      <c r="G61" s="605" t="s">
        <v>494</v>
      </c>
      <c r="H61" s="605" t="s">
        <v>494</v>
      </c>
      <c r="I61" s="605" t="s">
        <v>494</v>
      </c>
      <c r="J61" s="605" t="s">
        <v>494</v>
      </c>
      <c r="K61" s="606" t="s">
        <v>494</v>
      </c>
      <c r="L61" s="605" t="s">
        <v>494</v>
      </c>
      <c r="M61" s="605" t="s">
        <v>494</v>
      </c>
      <c r="N61" s="605" t="s">
        <v>494</v>
      </c>
      <c r="O61" s="607" t="s">
        <v>494</v>
      </c>
      <c r="P61" s="606" t="s">
        <v>494</v>
      </c>
      <c r="Q61" s="605" t="s">
        <v>494</v>
      </c>
      <c r="R61" s="605" t="s">
        <v>494</v>
      </c>
      <c r="S61" s="607" t="s">
        <v>494</v>
      </c>
      <c r="T61" s="606" t="s">
        <v>494</v>
      </c>
      <c r="U61" s="605" t="s">
        <v>494</v>
      </c>
      <c r="V61" s="605" t="s">
        <v>494</v>
      </c>
      <c r="W61" s="607" t="s">
        <v>494</v>
      </c>
      <c r="X61" s="25" t="s">
        <v>141</v>
      </c>
    </row>
    <row r="62" spans="1:24" ht="15">
      <c r="A62" s="55"/>
      <c r="B62" s="475">
        <f t="shared" si="0"/>
        <v>54</v>
      </c>
      <c r="C62" s="606" t="s">
        <v>494</v>
      </c>
      <c r="D62" s="605" t="s">
        <v>494</v>
      </c>
      <c r="E62" s="605" t="s">
        <v>494</v>
      </c>
      <c r="F62" s="607" t="s">
        <v>494</v>
      </c>
      <c r="G62" s="605" t="s">
        <v>494</v>
      </c>
      <c r="H62" s="605" t="s">
        <v>494</v>
      </c>
      <c r="I62" s="605" t="s">
        <v>494</v>
      </c>
      <c r="J62" s="605" t="s">
        <v>494</v>
      </c>
      <c r="K62" s="606" t="s">
        <v>494</v>
      </c>
      <c r="L62" s="605" t="s">
        <v>494</v>
      </c>
      <c r="M62" s="605" t="s">
        <v>494</v>
      </c>
      <c r="N62" s="605" t="s">
        <v>494</v>
      </c>
      <c r="O62" s="607" t="s">
        <v>494</v>
      </c>
      <c r="P62" s="606" t="s">
        <v>494</v>
      </c>
      <c r="Q62" s="605" t="s">
        <v>494</v>
      </c>
      <c r="R62" s="605" t="s">
        <v>494</v>
      </c>
      <c r="S62" s="607" t="s">
        <v>494</v>
      </c>
      <c r="T62" s="606" t="s">
        <v>494</v>
      </c>
      <c r="U62" s="605" t="s">
        <v>494</v>
      </c>
      <c r="V62" s="605" t="s">
        <v>494</v>
      </c>
      <c r="W62" s="607" t="s">
        <v>494</v>
      </c>
      <c r="X62" s="25" t="s">
        <v>141</v>
      </c>
    </row>
    <row r="63" spans="1:24" ht="15">
      <c r="A63" s="55"/>
      <c r="B63" s="475">
        <f t="shared" si="0"/>
        <v>55</v>
      </c>
      <c r="C63" s="606" t="s">
        <v>494</v>
      </c>
      <c r="D63" s="605" t="s">
        <v>494</v>
      </c>
      <c r="E63" s="605" t="s">
        <v>494</v>
      </c>
      <c r="F63" s="607" t="s">
        <v>494</v>
      </c>
      <c r="G63" s="605" t="s">
        <v>494</v>
      </c>
      <c r="H63" s="605" t="s">
        <v>494</v>
      </c>
      <c r="I63" s="605" t="s">
        <v>494</v>
      </c>
      <c r="J63" s="605" t="s">
        <v>494</v>
      </c>
      <c r="K63" s="606" t="s">
        <v>494</v>
      </c>
      <c r="L63" s="605" t="s">
        <v>494</v>
      </c>
      <c r="M63" s="605" t="s">
        <v>494</v>
      </c>
      <c r="N63" s="605" t="s">
        <v>494</v>
      </c>
      <c r="O63" s="607" t="s">
        <v>494</v>
      </c>
      <c r="P63" s="606" t="s">
        <v>494</v>
      </c>
      <c r="Q63" s="605" t="s">
        <v>494</v>
      </c>
      <c r="R63" s="605" t="s">
        <v>494</v>
      </c>
      <c r="S63" s="607" t="s">
        <v>494</v>
      </c>
      <c r="T63" s="606" t="s">
        <v>494</v>
      </c>
      <c r="U63" s="605" t="s">
        <v>494</v>
      </c>
      <c r="V63" s="605" t="s">
        <v>494</v>
      </c>
      <c r="W63" s="607" t="s">
        <v>494</v>
      </c>
      <c r="X63" s="25" t="s">
        <v>141</v>
      </c>
    </row>
    <row r="64" spans="1:24" ht="15">
      <c r="A64" s="55"/>
      <c r="B64" s="475">
        <f t="shared" si="0"/>
        <v>56</v>
      </c>
      <c r="C64" s="606" t="s">
        <v>494</v>
      </c>
      <c r="D64" s="605" t="s">
        <v>494</v>
      </c>
      <c r="E64" s="605" t="s">
        <v>494</v>
      </c>
      <c r="F64" s="607" t="s">
        <v>494</v>
      </c>
      <c r="G64" s="605" t="s">
        <v>494</v>
      </c>
      <c r="H64" s="605" t="s">
        <v>494</v>
      </c>
      <c r="I64" s="605" t="s">
        <v>494</v>
      </c>
      <c r="J64" s="605" t="s">
        <v>494</v>
      </c>
      <c r="K64" s="606" t="s">
        <v>494</v>
      </c>
      <c r="L64" s="605" t="s">
        <v>494</v>
      </c>
      <c r="M64" s="605" t="s">
        <v>494</v>
      </c>
      <c r="N64" s="605" t="s">
        <v>494</v>
      </c>
      <c r="O64" s="607" t="s">
        <v>494</v>
      </c>
      <c r="P64" s="606" t="s">
        <v>494</v>
      </c>
      <c r="Q64" s="605" t="s">
        <v>494</v>
      </c>
      <c r="R64" s="605" t="s">
        <v>494</v>
      </c>
      <c r="S64" s="607" t="s">
        <v>494</v>
      </c>
      <c r="T64" s="606" t="s">
        <v>494</v>
      </c>
      <c r="U64" s="605" t="s">
        <v>494</v>
      </c>
      <c r="V64" s="605" t="s">
        <v>494</v>
      </c>
      <c r="W64" s="607" t="s">
        <v>494</v>
      </c>
      <c r="X64" s="25" t="s">
        <v>141</v>
      </c>
    </row>
    <row r="65" spans="1:24" ht="15">
      <c r="A65" s="55"/>
      <c r="B65" s="475">
        <f t="shared" si="0"/>
        <v>57</v>
      </c>
      <c r="C65" s="606" t="s">
        <v>494</v>
      </c>
      <c r="D65" s="605" t="s">
        <v>494</v>
      </c>
      <c r="E65" s="605" t="s">
        <v>494</v>
      </c>
      <c r="F65" s="607" t="s">
        <v>494</v>
      </c>
      <c r="G65" s="605" t="s">
        <v>494</v>
      </c>
      <c r="H65" s="605" t="s">
        <v>494</v>
      </c>
      <c r="I65" s="605" t="s">
        <v>494</v>
      </c>
      <c r="J65" s="605" t="s">
        <v>494</v>
      </c>
      <c r="K65" s="606" t="s">
        <v>494</v>
      </c>
      <c r="L65" s="605" t="s">
        <v>494</v>
      </c>
      <c r="M65" s="605" t="s">
        <v>494</v>
      </c>
      <c r="N65" s="605" t="s">
        <v>494</v>
      </c>
      <c r="O65" s="607" t="s">
        <v>494</v>
      </c>
      <c r="P65" s="606" t="s">
        <v>494</v>
      </c>
      <c r="Q65" s="605" t="s">
        <v>494</v>
      </c>
      <c r="R65" s="605" t="s">
        <v>494</v>
      </c>
      <c r="S65" s="607" t="s">
        <v>494</v>
      </c>
      <c r="T65" s="606" t="s">
        <v>494</v>
      </c>
      <c r="U65" s="605" t="s">
        <v>494</v>
      </c>
      <c r="V65" s="605" t="s">
        <v>494</v>
      </c>
      <c r="W65" s="607" t="s">
        <v>494</v>
      </c>
      <c r="X65" s="25" t="s">
        <v>141</v>
      </c>
    </row>
    <row r="66" spans="1:24" ht="15">
      <c r="A66" s="55"/>
      <c r="B66" s="475">
        <f t="shared" si="0"/>
        <v>58</v>
      </c>
      <c r="C66" s="606" t="s">
        <v>494</v>
      </c>
      <c r="D66" s="605" t="s">
        <v>494</v>
      </c>
      <c r="E66" s="605" t="s">
        <v>494</v>
      </c>
      <c r="F66" s="607" t="s">
        <v>494</v>
      </c>
      <c r="G66" s="605" t="s">
        <v>494</v>
      </c>
      <c r="H66" s="605" t="s">
        <v>494</v>
      </c>
      <c r="I66" s="605" t="s">
        <v>494</v>
      </c>
      <c r="J66" s="605" t="s">
        <v>494</v>
      </c>
      <c r="K66" s="606" t="s">
        <v>494</v>
      </c>
      <c r="L66" s="605" t="s">
        <v>494</v>
      </c>
      <c r="M66" s="605" t="s">
        <v>494</v>
      </c>
      <c r="N66" s="605" t="s">
        <v>494</v>
      </c>
      <c r="O66" s="607" t="s">
        <v>494</v>
      </c>
      <c r="P66" s="606" t="s">
        <v>494</v>
      </c>
      <c r="Q66" s="605" t="s">
        <v>494</v>
      </c>
      <c r="R66" s="605" t="s">
        <v>494</v>
      </c>
      <c r="S66" s="607" t="s">
        <v>494</v>
      </c>
      <c r="T66" s="606" t="s">
        <v>494</v>
      </c>
      <c r="U66" s="605" t="s">
        <v>494</v>
      </c>
      <c r="V66" s="605" t="s">
        <v>494</v>
      </c>
      <c r="W66" s="607" t="s">
        <v>494</v>
      </c>
      <c r="X66" s="25" t="s">
        <v>141</v>
      </c>
    </row>
    <row r="67" spans="1:24" ht="15">
      <c r="A67" s="55"/>
      <c r="B67" s="475">
        <f t="shared" si="0"/>
        <v>59</v>
      </c>
      <c r="C67" s="606" t="s">
        <v>494</v>
      </c>
      <c r="D67" s="605" t="s">
        <v>494</v>
      </c>
      <c r="E67" s="605" t="s">
        <v>494</v>
      </c>
      <c r="F67" s="607" t="s">
        <v>494</v>
      </c>
      <c r="G67" s="605" t="s">
        <v>494</v>
      </c>
      <c r="H67" s="605" t="s">
        <v>494</v>
      </c>
      <c r="I67" s="605" t="s">
        <v>494</v>
      </c>
      <c r="J67" s="605" t="s">
        <v>494</v>
      </c>
      <c r="K67" s="606" t="s">
        <v>494</v>
      </c>
      <c r="L67" s="605" t="s">
        <v>494</v>
      </c>
      <c r="M67" s="605" t="s">
        <v>494</v>
      </c>
      <c r="N67" s="605" t="s">
        <v>494</v>
      </c>
      <c r="O67" s="607" t="s">
        <v>494</v>
      </c>
      <c r="P67" s="606" t="s">
        <v>494</v>
      </c>
      <c r="Q67" s="605" t="s">
        <v>494</v>
      </c>
      <c r="R67" s="605" t="s">
        <v>494</v>
      </c>
      <c r="S67" s="607" t="s">
        <v>494</v>
      </c>
      <c r="T67" s="606" t="s">
        <v>494</v>
      </c>
      <c r="U67" s="605" t="s">
        <v>494</v>
      </c>
      <c r="V67" s="605" t="s">
        <v>494</v>
      </c>
      <c r="W67" s="607" t="s">
        <v>494</v>
      </c>
      <c r="X67" s="25" t="s">
        <v>141</v>
      </c>
    </row>
    <row r="68" spans="1:24" ht="15">
      <c r="A68" s="55"/>
      <c r="B68" s="475">
        <f t="shared" si="0"/>
        <v>60</v>
      </c>
      <c r="C68" s="606" t="s">
        <v>494</v>
      </c>
      <c r="D68" s="605" t="s">
        <v>494</v>
      </c>
      <c r="E68" s="605" t="s">
        <v>494</v>
      </c>
      <c r="F68" s="607" t="s">
        <v>494</v>
      </c>
      <c r="G68" s="605" t="s">
        <v>494</v>
      </c>
      <c r="H68" s="605" t="s">
        <v>494</v>
      </c>
      <c r="I68" s="605" t="s">
        <v>494</v>
      </c>
      <c r="J68" s="605" t="s">
        <v>494</v>
      </c>
      <c r="K68" s="606" t="s">
        <v>494</v>
      </c>
      <c r="L68" s="605" t="s">
        <v>494</v>
      </c>
      <c r="M68" s="605" t="s">
        <v>494</v>
      </c>
      <c r="N68" s="605" t="s">
        <v>494</v>
      </c>
      <c r="O68" s="607" t="s">
        <v>494</v>
      </c>
      <c r="P68" s="606" t="s">
        <v>494</v>
      </c>
      <c r="Q68" s="605" t="s">
        <v>494</v>
      </c>
      <c r="R68" s="605" t="s">
        <v>494</v>
      </c>
      <c r="S68" s="607" t="s">
        <v>494</v>
      </c>
      <c r="T68" s="606" t="s">
        <v>494</v>
      </c>
      <c r="U68" s="605" t="s">
        <v>494</v>
      </c>
      <c r="V68" s="605" t="s">
        <v>494</v>
      </c>
      <c r="W68" s="607" t="s">
        <v>494</v>
      </c>
      <c r="X68" s="25" t="s">
        <v>141</v>
      </c>
    </row>
    <row r="69" spans="1:24" ht="15.75" thickBot="1">
      <c r="A69" s="55"/>
      <c r="B69" s="476" t="s">
        <v>470</v>
      </c>
      <c r="C69" s="608" t="s">
        <v>494</v>
      </c>
      <c r="D69" s="609" t="s">
        <v>494</v>
      </c>
      <c r="E69" s="609" t="s">
        <v>494</v>
      </c>
      <c r="F69" s="610" t="s">
        <v>494</v>
      </c>
      <c r="G69" s="605" t="s">
        <v>494</v>
      </c>
      <c r="H69" s="605" t="s">
        <v>494</v>
      </c>
      <c r="I69" s="605" t="s">
        <v>494</v>
      </c>
      <c r="J69" s="605" t="s">
        <v>494</v>
      </c>
      <c r="K69" s="608" t="s">
        <v>494</v>
      </c>
      <c r="L69" s="609" t="s">
        <v>494</v>
      </c>
      <c r="M69" s="609" t="s">
        <v>494</v>
      </c>
      <c r="N69" s="609" t="s">
        <v>494</v>
      </c>
      <c r="O69" s="610" t="s">
        <v>494</v>
      </c>
      <c r="P69" s="608" t="s">
        <v>494</v>
      </c>
      <c r="Q69" s="609" t="s">
        <v>494</v>
      </c>
      <c r="R69" s="609" t="s">
        <v>494</v>
      </c>
      <c r="S69" s="610" t="s">
        <v>494</v>
      </c>
      <c r="T69" s="608" t="s">
        <v>494</v>
      </c>
      <c r="U69" s="609" t="s">
        <v>494</v>
      </c>
      <c r="V69" s="609" t="s">
        <v>494</v>
      </c>
      <c r="W69" s="610" t="s">
        <v>494</v>
      </c>
      <c r="X69" s="25" t="s">
        <v>141</v>
      </c>
    </row>
    <row r="70" spans="1:24" ht="15">
      <c r="A70" s="55"/>
      <c r="X70" s="25" t="s">
        <v>141</v>
      </c>
    </row>
    <row r="71" spans="1:24" ht="15">
      <c r="A71" s="25" t="s">
        <v>141</v>
      </c>
      <c r="B71" s="25" t="s">
        <v>141</v>
      </c>
      <c r="C71" s="25" t="s">
        <v>141</v>
      </c>
      <c r="D71" s="25" t="s">
        <v>141</v>
      </c>
      <c r="E71" s="25" t="s">
        <v>141</v>
      </c>
      <c r="F71" s="25" t="s">
        <v>141</v>
      </c>
      <c r="G71" s="25" t="s">
        <v>141</v>
      </c>
      <c r="H71" s="25" t="s">
        <v>141</v>
      </c>
      <c r="I71" s="25" t="s">
        <v>141</v>
      </c>
      <c r="J71" s="25" t="s">
        <v>141</v>
      </c>
      <c r="K71" s="25" t="s">
        <v>141</v>
      </c>
      <c r="L71" s="25" t="s">
        <v>141</v>
      </c>
      <c r="M71" s="25" t="s">
        <v>141</v>
      </c>
      <c r="N71" s="25" t="s">
        <v>141</v>
      </c>
      <c r="O71" s="25" t="s">
        <v>141</v>
      </c>
      <c r="P71" s="25" t="s">
        <v>141</v>
      </c>
      <c r="Q71" s="25" t="s">
        <v>141</v>
      </c>
      <c r="R71" s="25" t="s">
        <v>141</v>
      </c>
      <c r="S71" s="25" t="s">
        <v>141</v>
      </c>
      <c r="T71" s="25" t="s">
        <v>141</v>
      </c>
      <c r="U71" s="25" t="s">
        <v>141</v>
      </c>
      <c r="V71" s="25" t="s">
        <v>141</v>
      </c>
      <c r="W71" s="25" t="s">
        <v>141</v>
      </c>
      <c r="X71" s="25" t="s">
        <v>141</v>
      </c>
    </row>
  </sheetData>
  <sheetProtection/>
  <mergeCells count="16">
    <mergeCell ref="N5:O5"/>
    <mergeCell ref="P5:Q5"/>
    <mergeCell ref="R5:S5"/>
    <mergeCell ref="T5:U5"/>
    <mergeCell ref="V5:W5"/>
    <mergeCell ref="B4:B6"/>
    <mergeCell ref="G4:J4"/>
    <mergeCell ref="K4:O4"/>
    <mergeCell ref="P4:S4"/>
    <mergeCell ref="T4:W4"/>
    <mergeCell ref="C5:D5"/>
    <mergeCell ref="E5:F5"/>
    <mergeCell ref="G5:H5"/>
    <mergeCell ref="I5:J5"/>
    <mergeCell ref="K5:M5"/>
    <mergeCell ref="C4:F4"/>
  </mergeCells>
  <printOptions/>
  <pageMargins left="0.31496062992125984" right="0" top="0.7480314960629921" bottom="0.35433070866141736" header="0.31496062992125984" footer="0.31496062992125984"/>
  <pageSetup cellComments="asDisplayed" fitToHeight="1" fitToWidth="1" horizontalDpi="600" verticalDpi="600" orientation="landscape" paperSize="8" scale="63" r:id="rId1"/>
  <headerFooter alignWithMargins="0">
    <oddHeader>&amp;C&amp;A</oddHeader>
    <oddFooter>&amp;L&amp;F&amp;CPage &amp;P&amp;R&amp;D</oddFooter>
  </headerFooter>
</worksheet>
</file>

<file path=xl/worksheets/sheet23.xml><?xml version="1.0" encoding="utf-8"?>
<worksheet xmlns="http://schemas.openxmlformats.org/spreadsheetml/2006/main" xmlns:r="http://schemas.openxmlformats.org/officeDocument/2006/relationships">
  <sheetPr>
    <tabColor theme="3" tint="-0.24997000396251678"/>
  </sheetPr>
  <dimension ref="A1:P183"/>
  <sheetViews>
    <sheetView zoomScalePageLayoutView="0" workbookViewId="0" topLeftCell="A1">
      <selection activeCell="A1" sqref="A1"/>
    </sheetView>
  </sheetViews>
  <sheetFormatPr defaultColWidth="11.140625" defaultRowHeight="15"/>
  <cols>
    <col min="1" max="2" width="65.7109375" style="154" customWidth="1"/>
    <col min="3" max="3" width="12.57421875" style="154" customWidth="1"/>
    <col min="4" max="5" width="11.7109375" style="154" customWidth="1"/>
    <col min="6" max="6" width="11.140625" style="154" customWidth="1"/>
    <col min="7" max="7" width="13.140625" style="154" customWidth="1"/>
    <col min="8" max="8" width="12.00390625" style="154" customWidth="1"/>
    <col min="9" max="9" width="12.140625" style="154" customWidth="1"/>
    <col min="10" max="10" width="27.28125" style="154" customWidth="1"/>
    <col min="11" max="11" width="11.00390625" style="154" customWidth="1"/>
    <col min="12" max="14" width="9.140625" style="154" customWidth="1"/>
    <col min="15" max="15" width="10.421875" style="154" customWidth="1"/>
    <col min="16" max="16" width="11.140625" style="154" customWidth="1"/>
    <col min="17" max="251" width="9.140625" style="154" customWidth="1"/>
    <col min="252" max="252" width="16.00390625" style="154" customWidth="1"/>
    <col min="253" max="253" width="12.28125" style="154" customWidth="1"/>
    <col min="254" max="254" width="14.00390625" style="154" customWidth="1"/>
    <col min="255" max="255" width="11.7109375" style="154" customWidth="1"/>
    <col min="256" max="16384" width="11.140625" style="154" customWidth="1"/>
  </cols>
  <sheetData>
    <row r="1" spans="1:10" ht="15.75">
      <c r="A1" s="83" t="str">
        <f>Participant!$A$1</f>
        <v>&lt;Participant's name&gt;</v>
      </c>
      <c r="B1" s="125"/>
      <c r="C1" s="126"/>
      <c r="D1" s="126"/>
      <c r="E1" s="126"/>
      <c r="F1" s="127"/>
      <c r="G1" s="127"/>
      <c r="H1" s="127"/>
      <c r="I1" s="127"/>
      <c r="J1" s="86" t="str">
        <f>Participant!$E$1</f>
        <v>2013 - - (-)</v>
      </c>
    </row>
    <row r="2" spans="1:10" ht="15.75">
      <c r="A2" s="89" t="str">
        <f>Participant!$A$2</f>
        <v>-</v>
      </c>
      <c r="B2" s="128"/>
      <c r="C2" s="129"/>
      <c r="D2" s="92"/>
      <c r="E2" s="92" t="s">
        <v>1901</v>
      </c>
      <c r="F2" s="130"/>
      <c r="G2" s="130"/>
      <c r="H2" s="130"/>
      <c r="I2" s="130"/>
      <c r="J2" s="93" t="str">
        <f>Version</f>
        <v>EIOPA-14-216-ST14_Templates-(20140709)</v>
      </c>
    </row>
    <row r="4" spans="1:7" ht="15.75">
      <c r="A4" s="241" t="s">
        <v>1023</v>
      </c>
      <c r="B4" s="242"/>
      <c r="C4" s="243"/>
      <c r="D4" s="243"/>
      <c r="E4" s="243"/>
      <c r="F4" s="243"/>
      <c r="G4" s="244"/>
    </row>
    <row r="6" spans="1:3" ht="18" thickBot="1">
      <c r="A6" s="245" t="s">
        <v>1949</v>
      </c>
      <c r="B6" s="148"/>
      <c r="C6" s="148"/>
    </row>
    <row r="7" spans="1:9" ht="45">
      <c r="A7" s="246" t="s">
        <v>1024</v>
      </c>
      <c r="B7" s="247"/>
      <c r="C7" s="248">
        <v>40178</v>
      </c>
      <c r="D7" s="248">
        <v>40543</v>
      </c>
      <c r="E7" s="248">
        <v>40908</v>
      </c>
      <c r="F7" s="248">
        <v>41274</v>
      </c>
      <c r="G7" s="249">
        <v>41639</v>
      </c>
      <c r="H7" s="250" t="s">
        <v>1025</v>
      </c>
      <c r="I7" s="251" t="s">
        <v>1026</v>
      </c>
    </row>
    <row r="8" spans="1:9" ht="15">
      <c r="A8" s="958" t="s">
        <v>1027</v>
      </c>
      <c r="B8" s="477" t="s">
        <v>1028</v>
      </c>
      <c r="C8" s="272" t="s">
        <v>494</v>
      </c>
      <c r="D8" s="272" t="s">
        <v>494</v>
      </c>
      <c r="E8" s="272" t="s">
        <v>494</v>
      </c>
      <c r="F8" s="272" t="s">
        <v>494</v>
      </c>
      <c r="G8" s="278" t="s">
        <v>494</v>
      </c>
      <c r="H8" s="359" t="s">
        <v>494</v>
      </c>
      <c r="I8" s="611" t="s">
        <v>494</v>
      </c>
    </row>
    <row r="9" spans="1:9" ht="15">
      <c r="A9" s="959"/>
      <c r="B9" s="477" t="s">
        <v>1029</v>
      </c>
      <c r="C9" s="272" t="s">
        <v>494</v>
      </c>
      <c r="D9" s="272" t="s">
        <v>494</v>
      </c>
      <c r="E9" s="272" t="s">
        <v>494</v>
      </c>
      <c r="F9" s="272" t="s">
        <v>494</v>
      </c>
      <c r="G9" s="278" t="s">
        <v>494</v>
      </c>
      <c r="H9" s="359" t="s">
        <v>494</v>
      </c>
      <c r="I9" s="611" t="s">
        <v>494</v>
      </c>
    </row>
    <row r="10" spans="1:9" ht="15">
      <c r="A10" s="960"/>
      <c r="B10" s="477" t="s">
        <v>1031</v>
      </c>
      <c r="C10" s="272" t="s">
        <v>494</v>
      </c>
      <c r="D10" s="272" t="s">
        <v>494</v>
      </c>
      <c r="E10" s="272" t="s">
        <v>494</v>
      </c>
      <c r="F10" s="272" t="s">
        <v>494</v>
      </c>
      <c r="G10" s="278" t="s">
        <v>494</v>
      </c>
      <c r="H10" s="359" t="s">
        <v>494</v>
      </c>
      <c r="I10" s="611" t="s">
        <v>494</v>
      </c>
    </row>
    <row r="11" spans="1:9" ht="15">
      <c r="A11" s="961" t="s">
        <v>1030</v>
      </c>
      <c r="B11" s="477" t="s">
        <v>1028</v>
      </c>
      <c r="C11" s="272" t="s">
        <v>494</v>
      </c>
      <c r="D11" s="272" t="s">
        <v>494</v>
      </c>
      <c r="E11" s="272" t="s">
        <v>494</v>
      </c>
      <c r="F11" s="272" t="s">
        <v>494</v>
      </c>
      <c r="G11" s="278" t="s">
        <v>494</v>
      </c>
      <c r="H11" s="268"/>
      <c r="I11" s="286"/>
    </row>
    <row r="12" spans="1:9" ht="15">
      <c r="A12" s="961"/>
      <c r="B12" s="477" t="s">
        <v>1029</v>
      </c>
      <c r="C12" s="272" t="s">
        <v>494</v>
      </c>
      <c r="D12" s="272" t="s">
        <v>494</v>
      </c>
      <c r="E12" s="272" t="s">
        <v>494</v>
      </c>
      <c r="F12" s="272" t="s">
        <v>494</v>
      </c>
      <c r="G12" s="278" t="s">
        <v>494</v>
      </c>
      <c r="H12" s="359" t="s">
        <v>494</v>
      </c>
      <c r="I12" s="611" t="s">
        <v>494</v>
      </c>
    </row>
    <row r="13" spans="1:9" ht="15">
      <c r="A13" s="961"/>
      <c r="B13" s="477" t="s">
        <v>1031</v>
      </c>
      <c r="C13" s="272" t="s">
        <v>494</v>
      </c>
      <c r="D13" s="272" t="s">
        <v>494</v>
      </c>
      <c r="E13" s="272" t="s">
        <v>494</v>
      </c>
      <c r="F13" s="272" t="s">
        <v>494</v>
      </c>
      <c r="G13" s="278" t="s">
        <v>494</v>
      </c>
      <c r="H13" s="359" t="s">
        <v>494</v>
      </c>
      <c r="I13" s="611" t="s">
        <v>494</v>
      </c>
    </row>
    <row r="14" spans="1:9" ht="15">
      <c r="A14" s="958" t="s">
        <v>440</v>
      </c>
      <c r="B14" s="477" t="s">
        <v>1028</v>
      </c>
      <c r="C14" s="272" t="s">
        <v>494</v>
      </c>
      <c r="D14" s="272" t="s">
        <v>494</v>
      </c>
      <c r="E14" s="272" t="s">
        <v>494</v>
      </c>
      <c r="F14" s="272" t="s">
        <v>494</v>
      </c>
      <c r="G14" s="278" t="s">
        <v>494</v>
      </c>
      <c r="H14" s="359" t="s">
        <v>494</v>
      </c>
      <c r="I14" s="611" t="s">
        <v>494</v>
      </c>
    </row>
    <row r="15" spans="1:9" ht="15">
      <c r="A15" s="959"/>
      <c r="B15" s="477" t="s">
        <v>1029</v>
      </c>
      <c r="C15" s="272" t="s">
        <v>494</v>
      </c>
      <c r="D15" s="272" t="s">
        <v>494</v>
      </c>
      <c r="E15" s="272" t="s">
        <v>494</v>
      </c>
      <c r="F15" s="272" t="s">
        <v>494</v>
      </c>
      <c r="G15" s="278" t="s">
        <v>494</v>
      </c>
      <c r="H15" s="359" t="s">
        <v>494</v>
      </c>
      <c r="I15" s="611" t="s">
        <v>494</v>
      </c>
    </row>
    <row r="16" spans="1:9" ht="15">
      <c r="A16" s="960"/>
      <c r="B16" s="477" t="s">
        <v>1031</v>
      </c>
      <c r="C16" s="272" t="s">
        <v>494</v>
      </c>
      <c r="D16" s="272" t="s">
        <v>494</v>
      </c>
      <c r="E16" s="272" t="s">
        <v>494</v>
      </c>
      <c r="F16" s="272" t="s">
        <v>494</v>
      </c>
      <c r="G16" s="278" t="s">
        <v>494</v>
      </c>
      <c r="H16" s="359" t="s">
        <v>494</v>
      </c>
      <c r="I16" s="611" t="s">
        <v>494</v>
      </c>
    </row>
    <row r="17" spans="1:9" ht="15">
      <c r="A17" s="962" t="s">
        <v>507</v>
      </c>
      <c r="B17" s="477" t="s">
        <v>1028</v>
      </c>
      <c r="C17" s="272" t="s">
        <v>494</v>
      </c>
      <c r="D17" s="272" t="s">
        <v>494</v>
      </c>
      <c r="E17" s="272" t="s">
        <v>494</v>
      </c>
      <c r="F17" s="272" t="s">
        <v>494</v>
      </c>
      <c r="G17" s="278" t="s">
        <v>494</v>
      </c>
      <c r="H17" s="359" t="s">
        <v>494</v>
      </c>
      <c r="I17" s="611" t="s">
        <v>494</v>
      </c>
    </row>
    <row r="18" spans="1:9" ht="15.75" thickBot="1">
      <c r="A18" s="963"/>
      <c r="B18" s="478" t="s">
        <v>1032</v>
      </c>
      <c r="C18" s="273" t="s">
        <v>494</v>
      </c>
      <c r="D18" s="273" t="s">
        <v>494</v>
      </c>
      <c r="E18" s="273" t="s">
        <v>494</v>
      </c>
      <c r="F18" s="273" t="s">
        <v>494</v>
      </c>
      <c r="G18" s="279" t="s">
        <v>494</v>
      </c>
      <c r="H18" s="620" t="s">
        <v>494</v>
      </c>
      <c r="I18" s="612" t="s">
        <v>494</v>
      </c>
    </row>
    <row r="20" spans="1:15" s="253" customFormat="1" ht="15" customHeight="1">
      <c r="A20" s="252" t="s">
        <v>1125</v>
      </c>
      <c r="B20" s="252"/>
      <c r="C20" s="252"/>
      <c r="D20" s="252"/>
      <c r="E20" s="252"/>
      <c r="F20" s="252"/>
      <c r="G20" s="252"/>
      <c r="H20" s="252"/>
      <c r="I20" s="252"/>
      <c r="J20" s="252"/>
      <c r="K20" s="252"/>
      <c r="L20" s="252"/>
      <c r="M20" s="252"/>
      <c r="N20" s="252"/>
      <c r="O20" s="252"/>
    </row>
    <row r="21" spans="1:16" ht="18" thickBot="1">
      <c r="A21" s="254" t="s">
        <v>1033</v>
      </c>
      <c r="B21" s="254"/>
      <c r="C21" s="255"/>
      <c r="D21" s="255"/>
      <c r="E21" s="255"/>
      <c r="F21" s="255"/>
      <c r="G21" s="255"/>
      <c r="H21" s="255"/>
      <c r="I21" s="252"/>
      <c r="J21" s="252"/>
      <c r="K21" s="252"/>
      <c r="L21" s="252"/>
      <c r="M21" s="252"/>
      <c r="N21" s="252"/>
      <c r="O21" s="252"/>
      <c r="P21" s="255"/>
    </row>
    <row r="22" spans="1:15" ht="15.75" customHeight="1">
      <c r="A22" s="256" t="s">
        <v>1024</v>
      </c>
      <c r="B22" s="257"/>
      <c r="C22" s="258" t="s">
        <v>1034</v>
      </c>
      <c r="D22" s="258" t="s">
        <v>1035</v>
      </c>
      <c r="E22" s="258" t="s">
        <v>1036</v>
      </c>
      <c r="F22" s="259" t="s">
        <v>1037</v>
      </c>
      <c r="G22" s="259" t="s">
        <v>1038</v>
      </c>
      <c r="H22" s="260" t="s">
        <v>950</v>
      </c>
      <c r="I22" s="252"/>
      <c r="J22" s="252"/>
      <c r="K22" s="252"/>
      <c r="L22" s="252"/>
      <c r="M22" s="252"/>
      <c r="N22" s="252"/>
      <c r="O22" s="252"/>
    </row>
    <row r="23" spans="1:15" ht="17.25">
      <c r="A23" s="958" t="s">
        <v>1027</v>
      </c>
      <c r="B23" s="477" t="s">
        <v>1028</v>
      </c>
      <c r="C23" s="268"/>
      <c r="D23" s="268"/>
      <c r="E23" s="268"/>
      <c r="F23" s="268"/>
      <c r="G23" s="268"/>
      <c r="H23" s="286"/>
      <c r="I23" s="252"/>
      <c r="J23" s="252"/>
      <c r="K23" s="252"/>
      <c r="L23" s="252"/>
      <c r="M23" s="252"/>
      <c r="N23" s="252"/>
      <c r="O23" s="252"/>
    </row>
    <row r="24" spans="1:15" ht="17.25">
      <c r="A24" s="959"/>
      <c r="B24" s="477" t="s">
        <v>1029</v>
      </c>
      <c r="C24" s="614" t="s">
        <v>494</v>
      </c>
      <c r="D24" s="614" t="s">
        <v>494</v>
      </c>
      <c r="E24" s="614" t="s">
        <v>494</v>
      </c>
      <c r="F24" s="614" t="s">
        <v>494</v>
      </c>
      <c r="G24" s="614" t="s">
        <v>494</v>
      </c>
      <c r="H24" s="617" t="s">
        <v>1077</v>
      </c>
      <c r="I24" s="252"/>
      <c r="J24" s="252"/>
      <c r="K24" s="252"/>
      <c r="L24" s="252"/>
      <c r="M24" s="252"/>
      <c r="N24" s="252"/>
      <c r="O24" s="252"/>
    </row>
    <row r="25" spans="1:15" ht="17.25">
      <c r="A25" s="960"/>
      <c r="B25" s="477" t="s">
        <v>1031</v>
      </c>
      <c r="C25" s="614" t="s">
        <v>494</v>
      </c>
      <c r="D25" s="614" t="s">
        <v>494</v>
      </c>
      <c r="E25" s="614" t="s">
        <v>494</v>
      </c>
      <c r="F25" s="614" t="s">
        <v>494</v>
      </c>
      <c r="G25" s="614" t="s">
        <v>494</v>
      </c>
      <c r="H25" s="617" t="s">
        <v>1077</v>
      </c>
      <c r="I25" s="252"/>
      <c r="J25" s="252"/>
      <c r="K25" s="252"/>
      <c r="L25" s="252"/>
      <c r="M25" s="252"/>
      <c r="N25" s="252"/>
      <c r="O25" s="252"/>
    </row>
    <row r="26" spans="1:15" ht="17.25">
      <c r="A26" s="961" t="s">
        <v>1030</v>
      </c>
      <c r="B26" s="477" t="s">
        <v>1028</v>
      </c>
      <c r="C26" s="268"/>
      <c r="D26" s="268"/>
      <c r="E26" s="268"/>
      <c r="F26" s="268"/>
      <c r="G26" s="268"/>
      <c r="H26" s="286"/>
      <c r="I26" s="252"/>
      <c r="J26" s="252"/>
      <c r="K26" s="252"/>
      <c r="L26" s="252"/>
      <c r="M26" s="252"/>
      <c r="N26" s="252"/>
      <c r="O26" s="252"/>
    </row>
    <row r="27" spans="1:15" ht="17.25">
      <c r="A27" s="961"/>
      <c r="B27" s="477" t="s">
        <v>1029</v>
      </c>
      <c r="C27" s="614" t="s">
        <v>494</v>
      </c>
      <c r="D27" s="614" t="s">
        <v>494</v>
      </c>
      <c r="E27" s="614" t="s">
        <v>494</v>
      </c>
      <c r="F27" s="614" t="s">
        <v>494</v>
      </c>
      <c r="G27" s="614" t="s">
        <v>494</v>
      </c>
      <c r="H27" s="617" t="s">
        <v>1077</v>
      </c>
      <c r="I27" s="252"/>
      <c r="J27" s="252"/>
      <c r="K27" s="252"/>
      <c r="L27" s="252"/>
      <c r="M27" s="252"/>
      <c r="N27" s="252"/>
      <c r="O27" s="252"/>
    </row>
    <row r="28" spans="1:15" ht="17.25">
      <c r="A28" s="961"/>
      <c r="B28" s="477" t="s">
        <v>1031</v>
      </c>
      <c r="C28" s="614" t="s">
        <v>494</v>
      </c>
      <c r="D28" s="614" t="s">
        <v>494</v>
      </c>
      <c r="E28" s="614" t="s">
        <v>494</v>
      </c>
      <c r="F28" s="614" t="s">
        <v>494</v>
      </c>
      <c r="G28" s="614" t="s">
        <v>494</v>
      </c>
      <c r="H28" s="617" t="s">
        <v>1077</v>
      </c>
      <c r="I28" s="252"/>
      <c r="J28" s="252"/>
      <c r="K28" s="252"/>
      <c r="L28" s="252"/>
      <c r="M28" s="252"/>
      <c r="N28" s="252"/>
      <c r="O28" s="252"/>
    </row>
    <row r="29" spans="1:15" ht="17.25">
      <c r="A29" s="958" t="s">
        <v>440</v>
      </c>
      <c r="B29" s="477" t="s">
        <v>1028</v>
      </c>
      <c r="C29" s="268"/>
      <c r="D29" s="268"/>
      <c r="E29" s="268"/>
      <c r="F29" s="268"/>
      <c r="G29" s="268"/>
      <c r="H29" s="286"/>
      <c r="I29" s="252"/>
      <c r="J29" s="252"/>
      <c r="K29" s="252"/>
      <c r="L29" s="252"/>
      <c r="M29" s="252"/>
      <c r="N29" s="252"/>
      <c r="O29" s="252"/>
    </row>
    <row r="30" spans="1:15" ht="17.25">
      <c r="A30" s="959"/>
      <c r="B30" s="477" t="s">
        <v>1029</v>
      </c>
      <c r="C30" s="614" t="s">
        <v>494</v>
      </c>
      <c r="D30" s="614" t="s">
        <v>494</v>
      </c>
      <c r="E30" s="614" t="s">
        <v>494</v>
      </c>
      <c r="F30" s="614" t="s">
        <v>494</v>
      </c>
      <c r="G30" s="614" t="s">
        <v>494</v>
      </c>
      <c r="H30" s="617" t="s">
        <v>1077</v>
      </c>
      <c r="I30" s="252"/>
      <c r="J30" s="252"/>
      <c r="K30" s="252"/>
      <c r="L30" s="252"/>
      <c r="M30" s="252"/>
      <c r="N30" s="252"/>
      <c r="O30" s="252"/>
    </row>
    <row r="31" spans="1:15" ht="17.25">
      <c r="A31" s="960"/>
      <c r="B31" s="477" t="s">
        <v>1031</v>
      </c>
      <c r="C31" s="614" t="s">
        <v>494</v>
      </c>
      <c r="D31" s="614" t="s">
        <v>494</v>
      </c>
      <c r="E31" s="614" t="s">
        <v>494</v>
      </c>
      <c r="F31" s="614" t="s">
        <v>494</v>
      </c>
      <c r="G31" s="614" t="s">
        <v>494</v>
      </c>
      <c r="H31" s="617" t="s">
        <v>1077</v>
      </c>
      <c r="I31" s="252"/>
      <c r="J31" s="252"/>
      <c r="K31" s="252"/>
      <c r="L31" s="252"/>
      <c r="M31" s="252"/>
      <c r="N31" s="252"/>
      <c r="O31" s="252"/>
    </row>
    <row r="32" spans="1:15" ht="17.25">
      <c r="A32" s="962" t="s">
        <v>507</v>
      </c>
      <c r="B32" s="477" t="s">
        <v>1028</v>
      </c>
      <c r="C32" s="268"/>
      <c r="D32" s="268"/>
      <c r="E32" s="268"/>
      <c r="F32" s="268"/>
      <c r="G32" s="268"/>
      <c r="H32" s="286"/>
      <c r="I32" s="252"/>
      <c r="J32" s="252"/>
      <c r="K32" s="252"/>
      <c r="L32" s="252"/>
      <c r="M32" s="252"/>
      <c r="N32" s="252"/>
      <c r="O32" s="252"/>
    </row>
    <row r="33" spans="1:15" ht="18" thickBot="1">
      <c r="A33" s="963"/>
      <c r="B33" s="478" t="s">
        <v>1032</v>
      </c>
      <c r="C33" s="615" t="s">
        <v>494</v>
      </c>
      <c r="D33" s="615" t="s">
        <v>494</v>
      </c>
      <c r="E33" s="615" t="s">
        <v>494</v>
      </c>
      <c r="F33" s="615" t="s">
        <v>494</v>
      </c>
      <c r="G33" s="615" t="s">
        <v>494</v>
      </c>
      <c r="H33" s="619" t="s">
        <v>1077</v>
      </c>
      <c r="I33" s="252"/>
      <c r="J33" s="252"/>
      <c r="K33" s="252"/>
      <c r="L33" s="252"/>
      <c r="M33" s="252"/>
      <c r="N33" s="252"/>
      <c r="O33" s="252"/>
    </row>
    <row r="34" spans="1:15" ht="17.25">
      <c r="A34" s="261"/>
      <c r="B34" s="261"/>
      <c r="C34" s="261"/>
      <c r="D34" s="261"/>
      <c r="E34" s="261"/>
      <c r="F34" s="261"/>
      <c r="G34" s="261"/>
      <c r="I34" s="252"/>
      <c r="J34" s="252"/>
      <c r="K34" s="252"/>
      <c r="L34" s="252"/>
      <c r="M34" s="252"/>
      <c r="N34" s="252"/>
      <c r="O34" s="252"/>
    </row>
    <row r="35" spans="1:15" ht="18" thickBot="1">
      <c r="A35" s="254" t="s">
        <v>1039</v>
      </c>
      <c r="B35" s="254"/>
      <c r="C35" s="255"/>
      <c r="D35" s="255"/>
      <c r="E35" s="255"/>
      <c r="F35" s="255"/>
      <c r="G35" s="255"/>
      <c r="H35" s="255"/>
      <c r="I35" s="252"/>
      <c r="J35" s="252"/>
      <c r="K35" s="252"/>
      <c r="L35" s="252"/>
      <c r="M35" s="252"/>
      <c r="N35" s="252"/>
      <c r="O35" s="252"/>
    </row>
    <row r="36" spans="1:15" ht="17.25">
      <c r="A36" s="256" t="s">
        <v>1024</v>
      </c>
      <c r="B36" s="257"/>
      <c r="C36" s="258" t="s">
        <v>1034</v>
      </c>
      <c r="D36" s="258" t="s">
        <v>1035</v>
      </c>
      <c r="E36" s="258" t="s">
        <v>1036</v>
      </c>
      <c r="F36" s="259" t="s">
        <v>1037</v>
      </c>
      <c r="G36" s="259" t="s">
        <v>1038</v>
      </c>
      <c r="H36" s="260" t="s">
        <v>950</v>
      </c>
      <c r="I36" s="252"/>
      <c r="J36" s="252"/>
      <c r="K36" s="252"/>
      <c r="L36" s="252"/>
      <c r="M36" s="252"/>
      <c r="N36" s="252"/>
      <c r="O36" s="252"/>
    </row>
    <row r="37" spans="1:15" ht="17.25">
      <c r="A37" s="958" t="s">
        <v>1027</v>
      </c>
      <c r="B37" s="477" t="s">
        <v>1028</v>
      </c>
      <c r="C37" s="268"/>
      <c r="D37" s="268"/>
      <c r="E37" s="268"/>
      <c r="F37" s="268"/>
      <c r="G37" s="268"/>
      <c r="H37" s="286"/>
      <c r="I37" s="252"/>
      <c r="J37" s="252"/>
      <c r="K37" s="252"/>
      <c r="L37" s="252"/>
      <c r="M37" s="252"/>
      <c r="N37" s="252"/>
      <c r="O37" s="252"/>
    </row>
    <row r="38" spans="1:15" ht="17.25">
      <c r="A38" s="959"/>
      <c r="B38" s="477" t="s">
        <v>1029</v>
      </c>
      <c r="C38" s="614" t="s">
        <v>494</v>
      </c>
      <c r="D38" s="614" t="s">
        <v>494</v>
      </c>
      <c r="E38" s="614" t="s">
        <v>494</v>
      </c>
      <c r="F38" s="614" t="s">
        <v>494</v>
      </c>
      <c r="G38" s="614" t="s">
        <v>494</v>
      </c>
      <c r="H38" s="617" t="s">
        <v>1077</v>
      </c>
      <c r="I38" s="252"/>
      <c r="J38" s="252"/>
      <c r="K38" s="252"/>
      <c r="L38" s="252"/>
      <c r="M38" s="252"/>
      <c r="N38" s="252"/>
      <c r="O38" s="252"/>
    </row>
    <row r="39" spans="1:15" ht="17.25">
      <c r="A39" s="960"/>
      <c r="B39" s="477" t="s">
        <v>1031</v>
      </c>
      <c r="C39" s="614" t="s">
        <v>494</v>
      </c>
      <c r="D39" s="614" t="s">
        <v>494</v>
      </c>
      <c r="E39" s="614" t="s">
        <v>494</v>
      </c>
      <c r="F39" s="614" t="s">
        <v>494</v>
      </c>
      <c r="G39" s="614" t="s">
        <v>494</v>
      </c>
      <c r="H39" s="617" t="s">
        <v>1077</v>
      </c>
      <c r="I39" s="252"/>
      <c r="J39" s="252"/>
      <c r="K39" s="252"/>
      <c r="L39" s="252"/>
      <c r="M39" s="252"/>
      <c r="N39" s="252"/>
      <c r="O39" s="252"/>
    </row>
    <row r="40" spans="1:15" ht="17.25">
      <c r="A40" s="961" t="s">
        <v>1030</v>
      </c>
      <c r="B40" s="477" t="s">
        <v>1028</v>
      </c>
      <c r="C40" s="268"/>
      <c r="D40" s="268"/>
      <c r="E40" s="268"/>
      <c r="F40" s="268"/>
      <c r="G40" s="268"/>
      <c r="H40" s="286"/>
      <c r="I40" s="252"/>
      <c r="J40" s="252"/>
      <c r="K40" s="252"/>
      <c r="L40" s="252"/>
      <c r="M40" s="252"/>
      <c r="N40" s="252"/>
      <c r="O40" s="252"/>
    </row>
    <row r="41" spans="1:15" ht="17.25">
      <c r="A41" s="961"/>
      <c r="B41" s="477" t="s">
        <v>1029</v>
      </c>
      <c r="C41" s="614" t="s">
        <v>494</v>
      </c>
      <c r="D41" s="614" t="s">
        <v>494</v>
      </c>
      <c r="E41" s="614" t="s">
        <v>494</v>
      </c>
      <c r="F41" s="614" t="s">
        <v>494</v>
      </c>
      <c r="G41" s="614" t="s">
        <v>494</v>
      </c>
      <c r="H41" s="617" t="s">
        <v>1077</v>
      </c>
      <c r="I41" s="252"/>
      <c r="J41" s="252"/>
      <c r="K41" s="252"/>
      <c r="L41" s="252"/>
      <c r="M41" s="252"/>
      <c r="N41" s="252"/>
      <c r="O41" s="252"/>
    </row>
    <row r="42" spans="1:15" ht="17.25">
      <c r="A42" s="961"/>
      <c r="B42" s="477" t="s">
        <v>1031</v>
      </c>
      <c r="C42" s="614" t="s">
        <v>494</v>
      </c>
      <c r="D42" s="614" t="s">
        <v>494</v>
      </c>
      <c r="E42" s="614" t="s">
        <v>494</v>
      </c>
      <c r="F42" s="614" t="s">
        <v>494</v>
      </c>
      <c r="G42" s="614" t="s">
        <v>494</v>
      </c>
      <c r="H42" s="617" t="s">
        <v>1077</v>
      </c>
      <c r="I42" s="252"/>
      <c r="J42" s="252"/>
      <c r="K42" s="252"/>
      <c r="L42" s="252"/>
      <c r="M42" s="252"/>
      <c r="N42" s="252"/>
      <c r="O42" s="252"/>
    </row>
    <row r="43" spans="1:15" ht="17.25">
      <c r="A43" s="958" t="s">
        <v>440</v>
      </c>
      <c r="B43" s="477" t="s">
        <v>1028</v>
      </c>
      <c r="C43" s="268"/>
      <c r="D43" s="268"/>
      <c r="E43" s="268"/>
      <c r="F43" s="268"/>
      <c r="G43" s="268"/>
      <c r="H43" s="286"/>
      <c r="I43" s="252"/>
      <c r="J43" s="252"/>
      <c r="K43" s="252"/>
      <c r="L43" s="252"/>
      <c r="M43" s="252"/>
      <c r="N43" s="252"/>
      <c r="O43" s="252"/>
    </row>
    <row r="44" spans="1:15" ht="17.25">
      <c r="A44" s="959"/>
      <c r="B44" s="477" t="s">
        <v>1029</v>
      </c>
      <c r="C44" s="614" t="s">
        <v>494</v>
      </c>
      <c r="D44" s="614" t="s">
        <v>494</v>
      </c>
      <c r="E44" s="614" t="s">
        <v>494</v>
      </c>
      <c r="F44" s="614" t="s">
        <v>494</v>
      </c>
      <c r="G44" s="614" t="s">
        <v>494</v>
      </c>
      <c r="H44" s="617" t="s">
        <v>1077</v>
      </c>
      <c r="I44" s="252"/>
      <c r="J44" s="252"/>
      <c r="K44" s="252"/>
      <c r="L44" s="252"/>
      <c r="M44" s="252"/>
      <c r="N44" s="252"/>
      <c r="O44" s="252"/>
    </row>
    <row r="45" spans="1:15" ht="17.25">
      <c r="A45" s="960"/>
      <c r="B45" s="477" t="s">
        <v>1031</v>
      </c>
      <c r="C45" s="614" t="s">
        <v>494</v>
      </c>
      <c r="D45" s="614" t="s">
        <v>494</v>
      </c>
      <c r="E45" s="614" t="s">
        <v>494</v>
      </c>
      <c r="F45" s="614" t="s">
        <v>494</v>
      </c>
      <c r="G45" s="614" t="s">
        <v>494</v>
      </c>
      <c r="H45" s="617" t="s">
        <v>1077</v>
      </c>
      <c r="I45" s="252"/>
      <c r="J45" s="252"/>
      <c r="K45" s="252"/>
      <c r="L45" s="252"/>
      <c r="M45" s="252"/>
      <c r="N45" s="252"/>
      <c r="O45" s="252"/>
    </row>
    <row r="46" spans="1:15" ht="17.25">
      <c r="A46" s="962" t="s">
        <v>507</v>
      </c>
      <c r="B46" s="477" t="s">
        <v>1028</v>
      </c>
      <c r="C46" s="268"/>
      <c r="D46" s="268"/>
      <c r="E46" s="268"/>
      <c r="F46" s="268"/>
      <c r="G46" s="268"/>
      <c r="H46" s="286"/>
      <c r="I46" s="252"/>
      <c r="J46" s="252"/>
      <c r="K46" s="252"/>
      <c r="L46" s="252"/>
      <c r="M46" s="252"/>
      <c r="N46" s="252"/>
      <c r="O46" s="252"/>
    </row>
    <row r="47" spans="1:15" ht="18" thickBot="1">
      <c r="A47" s="963"/>
      <c r="B47" s="478" t="s">
        <v>1032</v>
      </c>
      <c r="C47" s="615" t="s">
        <v>494</v>
      </c>
      <c r="D47" s="615" t="s">
        <v>494</v>
      </c>
      <c r="E47" s="615" t="s">
        <v>494</v>
      </c>
      <c r="F47" s="615" t="s">
        <v>494</v>
      </c>
      <c r="G47" s="615" t="s">
        <v>494</v>
      </c>
      <c r="H47" s="619" t="s">
        <v>1077</v>
      </c>
      <c r="I47" s="252"/>
      <c r="J47" s="252"/>
      <c r="K47" s="252"/>
      <c r="L47" s="252"/>
      <c r="M47" s="252"/>
      <c r="N47" s="252"/>
      <c r="O47" s="252"/>
    </row>
    <row r="48" spans="1:7" ht="15">
      <c r="A48" s="261"/>
      <c r="B48" s="261"/>
      <c r="C48" s="261"/>
      <c r="D48" s="261"/>
      <c r="E48" s="261"/>
      <c r="F48" s="261"/>
      <c r="G48" s="261"/>
    </row>
    <row r="49" spans="1:8" ht="15.75" thickBot="1">
      <c r="A49" s="254" t="s">
        <v>1040</v>
      </c>
      <c r="B49" s="254"/>
      <c r="C49" s="255"/>
      <c r="D49" s="255"/>
      <c r="E49" s="255"/>
      <c r="F49" s="255"/>
      <c r="G49" s="255"/>
      <c r="H49" s="255"/>
    </row>
    <row r="50" spans="1:8" ht="15">
      <c r="A50" s="256" t="s">
        <v>1024</v>
      </c>
      <c r="B50" s="257"/>
      <c r="C50" s="258" t="s">
        <v>1034</v>
      </c>
      <c r="D50" s="258" t="s">
        <v>1035</v>
      </c>
      <c r="E50" s="258" t="s">
        <v>1036</v>
      </c>
      <c r="F50" s="259" t="s">
        <v>1037</v>
      </c>
      <c r="G50" s="259" t="s">
        <v>1038</v>
      </c>
      <c r="H50" s="260" t="s">
        <v>950</v>
      </c>
    </row>
    <row r="51" spans="1:8" ht="15">
      <c r="A51" s="958" t="s">
        <v>1027</v>
      </c>
      <c r="B51" s="477" t="s">
        <v>1028</v>
      </c>
      <c r="C51" s="268"/>
      <c r="D51" s="268"/>
      <c r="E51" s="268"/>
      <c r="F51" s="268"/>
      <c r="G51" s="268"/>
      <c r="H51" s="286"/>
    </row>
    <row r="52" spans="1:8" ht="15">
      <c r="A52" s="959"/>
      <c r="B52" s="477" t="s">
        <v>1029</v>
      </c>
      <c r="C52" s="614" t="s">
        <v>494</v>
      </c>
      <c r="D52" s="614" t="s">
        <v>494</v>
      </c>
      <c r="E52" s="614" t="s">
        <v>494</v>
      </c>
      <c r="F52" s="614" t="s">
        <v>494</v>
      </c>
      <c r="G52" s="614" t="s">
        <v>494</v>
      </c>
      <c r="H52" s="617" t="s">
        <v>1077</v>
      </c>
    </row>
    <row r="53" spans="1:8" ht="15">
      <c r="A53" s="960"/>
      <c r="B53" s="477" t="s">
        <v>1031</v>
      </c>
      <c r="C53" s="614" t="s">
        <v>494</v>
      </c>
      <c r="D53" s="614" t="s">
        <v>494</v>
      </c>
      <c r="E53" s="614" t="s">
        <v>494</v>
      </c>
      <c r="F53" s="614" t="s">
        <v>494</v>
      </c>
      <c r="G53" s="614" t="s">
        <v>494</v>
      </c>
      <c r="H53" s="617" t="s">
        <v>1077</v>
      </c>
    </row>
    <row r="54" spans="1:8" ht="15">
      <c r="A54" s="961" t="s">
        <v>1030</v>
      </c>
      <c r="B54" s="477" t="s">
        <v>1028</v>
      </c>
      <c r="C54" s="268"/>
      <c r="D54" s="268"/>
      <c r="E54" s="268"/>
      <c r="F54" s="268"/>
      <c r="G54" s="268"/>
      <c r="H54" s="286"/>
    </row>
    <row r="55" spans="1:8" ht="15">
      <c r="A55" s="961"/>
      <c r="B55" s="477" t="s">
        <v>1029</v>
      </c>
      <c r="C55" s="614" t="s">
        <v>494</v>
      </c>
      <c r="D55" s="614" t="s">
        <v>494</v>
      </c>
      <c r="E55" s="614" t="s">
        <v>494</v>
      </c>
      <c r="F55" s="614" t="s">
        <v>494</v>
      </c>
      <c r="G55" s="614" t="s">
        <v>494</v>
      </c>
      <c r="H55" s="617" t="s">
        <v>1077</v>
      </c>
    </row>
    <row r="56" spans="1:8" ht="15">
      <c r="A56" s="961"/>
      <c r="B56" s="477" t="s">
        <v>1031</v>
      </c>
      <c r="C56" s="614" t="s">
        <v>494</v>
      </c>
      <c r="D56" s="614" t="s">
        <v>494</v>
      </c>
      <c r="E56" s="614" t="s">
        <v>494</v>
      </c>
      <c r="F56" s="614" t="s">
        <v>494</v>
      </c>
      <c r="G56" s="614" t="s">
        <v>494</v>
      </c>
      <c r="H56" s="617" t="s">
        <v>1077</v>
      </c>
    </row>
    <row r="57" spans="1:8" ht="15">
      <c r="A57" s="958" t="s">
        <v>440</v>
      </c>
      <c r="B57" s="477" t="s">
        <v>1028</v>
      </c>
      <c r="C57" s="268"/>
      <c r="D57" s="268"/>
      <c r="E57" s="268"/>
      <c r="F57" s="268"/>
      <c r="G57" s="268"/>
      <c r="H57" s="286"/>
    </row>
    <row r="58" spans="1:8" ht="15">
      <c r="A58" s="959"/>
      <c r="B58" s="477" t="s">
        <v>1029</v>
      </c>
      <c r="C58" s="614" t="s">
        <v>494</v>
      </c>
      <c r="D58" s="614" t="s">
        <v>494</v>
      </c>
      <c r="E58" s="614" t="s">
        <v>494</v>
      </c>
      <c r="F58" s="614" t="s">
        <v>494</v>
      </c>
      <c r="G58" s="614" t="s">
        <v>494</v>
      </c>
      <c r="H58" s="617" t="s">
        <v>1077</v>
      </c>
    </row>
    <row r="59" spans="1:8" ht="15">
      <c r="A59" s="960"/>
      <c r="B59" s="477" t="s">
        <v>1031</v>
      </c>
      <c r="C59" s="614" t="s">
        <v>494</v>
      </c>
      <c r="D59" s="614" t="s">
        <v>494</v>
      </c>
      <c r="E59" s="614" t="s">
        <v>494</v>
      </c>
      <c r="F59" s="614" t="s">
        <v>494</v>
      </c>
      <c r="G59" s="614" t="s">
        <v>494</v>
      </c>
      <c r="H59" s="617" t="s">
        <v>1077</v>
      </c>
    </row>
    <row r="60" spans="1:8" ht="15">
      <c r="A60" s="962" t="s">
        <v>507</v>
      </c>
      <c r="B60" s="477" t="s">
        <v>1028</v>
      </c>
      <c r="C60" s="268"/>
      <c r="D60" s="268"/>
      <c r="E60" s="268"/>
      <c r="F60" s="268"/>
      <c r="G60" s="268"/>
      <c r="H60" s="286"/>
    </row>
    <row r="61" spans="1:8" ht="15.75" thickBot="1">
      <c r="A61" s="963"/>
      <c r="B61" s="478" t="s">
        <v>1032</v>
      </c>
      <c r="C61" s="615" t="s">
        <v>494</v>
      </c>
      <c r="D61" s="615" t="s">
        <v>494</v>
      </c>
      <c r="E61" s="615" t="s">
        <v>494</v>
      </c>
      <c r="F61" s="615" t="s">
        <v>494</v>
      </c>
      <c r="G61" s="615" t="s">
        <v>494</v>
      </c>
      <c r="H61" s="619" t="s">
        <v>1077</v>
      </c>
    </row>
    <row r="62" spans="1:7" ht="15">
      <c r="A62" s="261"/>
      <c r="B62" s="261"/>
      <c r="C62" s="261"/>
      <c r="D62" s="261"/>
      <c r="E62" s="261"/>
      <c r="F62" s="261"/>
      <c r="G62" s="261"/>
    </row>
    <row r="63" spans="1:8" ht="15.75" thickBot="1">
      <c r="A63" s="254" t="s">
        <v>1041</v>
      </c>
      <c r="B63" s="254"/>
      <c r="C63" s="255"/>
      <c r="D63" s="255"/>
      <c r="E63" s="255"/>
      <c r="F63" s="255"/>
      <c r="G63" s="255"/>
      <c r="H63" s="255"/>
    </row>
    <row r="64" spans="1:8" ht="15">
      <c r="A64" s="256" t="s">
        <v>1024</v>
      </c>
      <c r="B64" s="257"/>
      <c r="C64" s="258" t="s">
        <v>1034</v>
      </c>
      <c r="D64" s="258" t="s">
        <v>1035</v>
      </c>
      <c r="E64" s="258" t="s">
        <v>1036</v>
      </c>
      <c r="F64" s="259" t="s">
        <v>1037</v>
      </c>
      <c r="G64" s="259" t="s">
        <v>1038</v>
      </c>
      <c r="H64" s="260" t="s">
        <v>950</v>
      </c>
    </row>
    <row r="65" spans="1:8" ht="15">
      <c r="A65" s="958" t="s">
        <v>1027</v>
      </c>
      <c r="B65" s="477" t="s">
        <v>1028</v>
      </c>
      <c r="C65" s="268"/>
      <c r="D65" s="268"/>
      <c r="E65" s="268"/>
      <c r="F65" s="268"/>
      <c r="G65" s="268"/>
      <c r="H65" s="286"/>
    </row>
    <row r="66" spans="1:8" ht="15">
      <c r="A66" s="959"/>
      <c r="B66" s="477" t="s">
        <v>1029</v>
      </c>
      <c r="C66" s="614" t="s">
        <v>494</v>
      </c>
      <c r="D66" s="614" t="s">
        <v>494</v>
      </c>
      <c r="E66" s="614" t="s">
        <v>494</v>
      </c>
      <c r="F66" s="614" t="s">
        <v>494</v>
      </c>
      <c r="G66" s="614" t="s">
        <v>494</v>
      </c>
      <c r="H66" s="616" t="s">
        <v>1077</v>
      </c>
    </row>
    <row r="67" spans="1:8" ht="15">
      <c r="A67" s="960"/>
      <c r="B67" s="477" t="s">
        <v>1031</v>
      </c>
      <c r="C67" s="614" t="s">
        <v>494</v>
      </c>
      <c r="D67" s="614" t="s">
        <v>494</v>
      </c>
      <c r="E67" s="614" t="s">
        <v>494</v>
      </c>
      <c r="F67" s="614" t="s">
        <v>494</v>
      </c>
      <c r="G67" s="614" t="s">
        <v>494</v>
      </c>
      <c r="H67" s="616" t="s">
        <v>1077</v>
      </c>
    </row>
    <row r="68" spans="1:8" ht="15">
      <c r="A68" s="961" t="s">
        <v>1030</v>
      </c>
      <c r="B68" s="477" t="s">
        <v>1028</v>
      </c>
      <c r="C68" s="268"/>
      <c r="D68" s="268"/>
      <c r="E68" s="268"/>
      <c r="F68" s="268"/>
      <c r="G68" s="268"/>
      <c r="H68" s="286"/>
    </row>
    <row r="69" spans="1:8" ht="15">
      <c r="A69" s="961"/>
      <c r="B69" s="477" t="s">
        <v>1029</v>
      </c>
      <c r="C69" s="614" t="s">
        <v>494</v>
      </c>
      <c r="D69" s="614" t="s">
        <v>494</v>
      </c>
      <c r="E69" s="614" t="s">
        <v>494</v>
      </c>
      <c r="F69" s="614" t="s">
        <v>494</v>
      </c>
      <c r="G69" s="614" t="s">
        <v>494</v>
      </c>
      <c r="H69" s="616" t="s">
        <v>1077</v>
      </c>
    </row>
    <row r="70" spans="1:8" ht="15">
      <c r="A70" s="961"/>
      <c r="B70" s="477" t="s">
        <v>1031</v>
      </c>
      <c r="C70" s="614" t="s">
        <v>494</v>
      </c>
      <c r="D70" s="614" t="s">
        <v>494</v>
      </c>
      <c r="E70" s="614" t="s">
        <v>494</v>
      </c>
      <c r="F70" s="614" t="s">
        <v>494</v>
      </c>
      <c r="G70" s="614" t="s">
        <v>494</v>
      </c>
      <c r="H70" s="616" t="s">
        <v>1077</v>
      </c>
    </row>
    <row r="71" spans="1:8" ht="15">
      <c r="A71" s="958" t="s">
        <v>440</v>
      </c>
      <c r="B71" s="477" t="s">
        <v>1028</v>
      </c>
      <c r="C71" s="268"/>
      <c r="D71" s="268"/>
      <c r="E71" s="268"/>
      <c r="F71" s="268"/>
      <c r="G71" s="268"/>
      <c r="H71" s="286"/>
    </row>
    <row r="72" spans="1:8" ht="15">
      <c r="A72" s="959"/>
      <c r="B72" s="477" t="s">
        <v>1029</v>
      </c>
      <c r="C72" s="614" t="s">
        <v>494</v>
      </c>
      <c r="D72" s="614" t="s">
        <v>494</v>
      </c>
      <c r="E72" s="614" t="s">
        <v>494</v>
      </c>
      <c r="F72" s="614" t="s">
        <v>494</v>
      </c>
      <c r="G72" s="614" t="s">
        <v>494</v>
      </c>
      <c r="H72" s="616" t="s">
        <v>1077</v>
      </c>
    </row>
    <row r="73" spans="1:8" ht="15">
      <c r="A73" s="960"/>
      <c r="B73" s="477" t="s">
        <v>1031</v>
      </c>
      <c r="C73" s="614" t="s">
        <v>494</v>
      </c>
      <c r="D73" s="614" t="s">
        <v>494</v>
      </c>
      <c r="E73" s="614" t="s">
        <v>494</v>
      </c>
      <c r="F73" s="614" t="s">
        <v>494</v>
      </c>
      <c r="G73" s="614" t="s">
        <v>494</v>
      </c>
      <c r="H73" s="617" t="s">
        <v>1077</v>
      </c>
    </row>
    <row r="74" spans="1:8" ht="15">
      <c r="A74" s="962" t="s">
        <v>507</v>
      </c>
      <c r="B74" s="477" t="s">
        <v>1028</v>
      </c>
      <c r="C74" s="268"/>
      <c r="D74" s="268"/>
      <c r="E74" s="268"/>
      <c r="F74" s="268"/>
      <c r="G74" s="268"/>
      <c r="H74" s="286"/>
    </row>
    <row r="75" spans="1:8" ht="15.75" thickBot="1">
      <c r="A75" s="963"/>
      <c r="B75" s="478" t="s">
        <v>1032</v>
      </c>
      <c r="C75" s="615" t="s">
        <v>494</v>
      </c>
      <c r="D75" s="615" t="s">
        <v>494</v>
      </c>
      <c r="E75" s="615" t="s">
        <v>494</v>
      </c>
      <c r="F75" s="615" t="s">
        <v>494</v>
      </c>
      <c r="G75" s="615" t="s">
        <v>494</v>
      </c>
      <c r="H75" s="618" t="s">
        <v>1077</v>
      </c>
    </row>
    <row r="76" spans="1:7" ht="15">
      <c r="A76" s="261"/>
      <c r="B76" s="261"/>
      <c r="C76" s="261"/>
      <c r="D76" s="261"/>
      <c r="E76" s="261"/>
      <c r="F76" s="261"/>
      <c r="G76" s="261"/>
    </row>
    <row r="77" spans="1:8" ht="15.75" thickBot="1">
      <c r="A77" s="254" t="s">
        <v>1042</v>
      </c>
      <c r="B77" s="254"/>
      <c r="C77" s="255"/>
      <c r="D77" s="255"/>
      <c r="E77" s="255"/>
      <c r="F77" s="255"/>
      <c r="G77" s="255"/>
      <c r="H77" s="255"/>
    </row>
    <row r="78" spans="1:8" ht="15">
      <c r="A78" s="256" t="s">
        <v>1024</v>
      </c>
      <c r="B78" s="257"/>
      <c r="C78" s="258" t="s">
        <v>1034</v>
      </c>
      <c r="D78" s="258" t="s">
        <v>1035</v>
      </c>
      <c r="E78" s="258" t="s">
        <v>1036</v>
      </c>
      <c r="F78" s="259" t="s">
        <v>1037</v>
      </c>
      <c r="G78" s="259" t="s">
        <v>1038</v>
      </c>
      <c r="H78" s="260" t="s">
        <v>950</v>
      </c>
    </row>
    <row r="79" spans="1:8" ht="15">
      <c r="A79" s="958" t="s">
        <v>1027</v>
      </c>
      <c r="B79" s="477" t="s">
        <v>1028</v>
      </c>
      <c r="C79" s="268"/>
      <c r="D79" s="268"/>
      <c r="E79" s="268"/>
      <c r="F79" s="268"/>
      <c r="G79" s="268"/>
      <c r="H79" s="286"/>
    </row>
    <row r="80" spans="1:8" ht="15">
      <c r="A80" s="959"/>
      <c r="B80" s="477" t="s">
        <v>1029</v>
      </c>
      <c r="C80" s="614" t="s">
        <v>494</v>
      </c>
      <c r="D80" s="614" t="s">
        <v>494</v>
      </c>
      <c r="E80" s="614" t="s">
        <v>494</v>
      </c>
      <c r="F80" s="614" t="s">
        <v>494</v>
      </c>
      <c r="G80" s="614" t="s">
        <v>494</v>
      </c>
      <c r="H80" s="616" t="s">
        <v>1077</v>
      </c>
    </row>
    <row r="81" spans="1:8" ht="15">
      <c r="A81" s="960"/>
      <c r="B81" s="477" t="s">
        <v>1031</v>
      </c>
      <c r="C81" s="614" t="s">
        <v>494</v>
      </c>
      <c r="D81" s="614" t="s">
        <v>494</v>
      </c>
      <c r="E81" s="614" t="s">
        <v>494</v>
      </c>
      <c r="F81" s="614" t="s">
        <v>494</v>
      </c>
      <c r="G81" s="614" t="s">
        <v>494</v>
      </c>
      <c r="H81" s="616" t="s">
        <v>1077</v>
      </c>
    </row>
    <row r="82" spans="1:8" ht="15">
      <c r="A82" s="961" t="s">
        <v>1030</v>
      </c>
      <c r="B82" s="477" t="s">
        <v>1028</v>
      </c>
      <c r="C82" s="268"/>
      <c r="D82" s="268"/>
      <c r="E82" s="268"/>
      <c r="F82" s="268"/>
      <c r="G82" s="268"/>
      <c r="H82" s="286"/>
    </row>
    <row r="83" spans="1:8" ht="15">
      <c r="A83" s="961"/>
      <c r="B83" s="477" t="s">
        <v>1029</v>
      </c>
      <c r="C83" s="614" t="s">
        <v>494</v>
      </c>
      <c r="D83" s="614" t="s">
        <v>494</v>
      </c>
      <c r="E83" s="614" t="s">
        <v>494</v>
      </c>
      <c r="F83" s="614" t="s">
        <v>494</v>
      </c>
      <c r="G83" s="614" t="s">
        <v>494</v>
      </c>
      <c r="H83" s="616" t="s">
        <v>1077</v>
      </c>
    </row>
    <row r="84" spans="1:8" ht="15">
      <c r="A84" s="961"/>
      <c r="B84" s="477" t="s">
        <v>1031</v>
      </c>
      <c r="C84" s="614" t="s">
        <v>494</v>
      </c>
      <c r="D84" s="614" t="s">
        <v>494</v>
      </c>
      <c r="E84" s="614" t="s">
        <v>494</v>
      </c>
      <c r="F84" s="614" t="s">
        <v>494</v>
      </c>
      <c r="G84" s="614" t="s">
        <v>494</v>
      </c>
      <c r="H84" s="616" t="s">
        <v>1077</v>
      </c>
    </row>
    <row r="85" spans="1:8" ht="15">
      <c r="A85" s="958" t="s">
        <v>440</v>
      </c>
      <c r="B85" s="477" t="s">
        <v>1028</v>
      </c>
      <c r="C85" s="268"/>
      <c r="D85" s="268"/>
      <c r="E85" s="268"/>
      <c r="F85" s="268"/>
      <c r="G85" s="268"/>
      <c r="H85" s="286"/>
    </row>
    <row r="86" spans="1:8" ht="15">
      <c r="A86" s="959"/>
      <c r="B86" s="477" t="s">
        <v>1029</v>
      </c>
      <c r="C86" s="614" t="s">
        <v>494</v>
      </c>
      <c r="D86" s="614" t="s">
        <v>494</v>
      </c>
      <c r="E86" s="614" t="s">
        <v>494</v>
      </c>
      <c r="F86" s="614" t="s">
        <v>494</v>
      </c>
      <c r="G86" s="614" t="s">
        <v>494</v>
      </c>
      <c r="H86" s="616" t="s">
        <v>1077</v>
      </c>
    </row>
    <row r="87" spans="1:8" ht="15">
      <c r="A87" s="960"/>
      <c r="B87" s="477" t="s">
        <v>1031</v>
      </c>
      <c r="C87" s="614" t="s">
        <v>494</v>
      </c>
      <c r="D87" s="614" t="s">
        <v>494</v>
      </c>
      <c r="E87" s="614" t="s">
        <v>494</v>
      </c>
      <c r="F87" s="614" t="s">
        <v>494</v>
      </c>
      <c r="G87" s="614" t="s">
        <v>494</v>
      </c>
      <c r="H87" s="616" t="s">
        <v>1077</v>
      </c>
    </row>
    <row r="88" spans="1:8" ht="15">
      <c r="A88" s="962" t="s">
        <v>507</v>
      </c>
      <c r="B88" s="477" t="s">
        <v>1028</v>
      </c>
      <c r="C88" s="268"/>
      <c r="D88" s="268"/>
      <c r="E88" s="268"/>
      <c r="F88" s="268"/>
      <c r="G88" s="268"/>
      <c r="H88" s="286"/>
    </row>
    <row r="89" spans="1:8" ht="15.75" thickBot="1">
      <c r="A89" s="963"/>
      <c r="B89" s="478" t="s">
        <v>1032</v>
      </c>
      <c r="C89" s="615" t="s">
        <v>494</v>
      </c>
      <c r="D89" s="615" t="s">
        <v>494</v>
      </c>
      <c r="E89" s="615" t="s">
        <v>494</v>
      </c>
      <c r="F89" s="615" t="s">
        <v>494</v>
      </c>
      <c r="G89" s="615" t="s">
        <v>494</v>
      </c>
      <c r="H89" s="618" t="s">
        <v>1077</v>
      </c>
    </row>
    <row r="90" spans="1:7" ht="15">
      <c r="A90" s="261"/>
      <c r="B90" s="261"/>
      <c r="C90" s="261"/>
      <c r="D90" s="261"/>
      <c r="E90" s="261"/>
      <c r="F90" s="261"/>
      <c r="G90" s="261"/>
    </row>
    <row r="91" spans="1:15" ht="17.25">
      <c r="A91" s="245" t="s">
        <v>1126</v>
      </c>
      <c r="B91" s="245"/>
      <c r="C91" s="261"/>
      <c r="D91" s="261"/>
      <c r="E91" s="261"/>
      <c r="F91" s="261"/>
      <c r="G91" s="261"/>
      <c r="H91" s="261"/>
      <c r="I91" s="261"/>
      <c r="J91" s="261"/>
      <c r="K91" s="261"/>
      <c r="L91" s="261"/>
      <c r="M91" s="261"/>
      <c r="N91" s="261"/>
      <c r="O91" s="261"/>
    </row>
    <row r="92" spans="1:13" ht="15">
      <c r="A92" s="261"/>
      <c r="B92" s="261"/>
      <c r="C92" s="261"/>
      <c r="D92" s="261"/>
      <c r="E92" s="261"/>
      <c r="F92" s="261"/>
      <c r="G92" s="261"/>
      <c r="H92" s="261"/>
      <c r="I92" s="261"/>
      <c r="J92" s="261"/>
      <c r="K92" s="261"/>
      <c r="L92" s="261"/>
      <c r="M92" s="261"/>
    </row>
    <row r="93" spans="1:13" s="262" customFormat="1" ht="17.25">
      <c r="A93" s="245" t="s">
        <v>1127</v>
      </c>
      <c r="B93" s="154"/>
      <c r="C93" s="154"/>
      <c r="D93" s="154"/>
      <c r="E93" s="154"/>
      <c r="F93" s="154"/>
      <c r="G93" s="154"/>
      <c r="H93" s="154"/>
      <c r="I93" s="261"/>
      <c r="J93" s="261"/>
      <c r="K93" s="261"/>
      <c r="L93" s="261"/>
      <c r="M93" s="261"/>
    </row>
    <row r="94" spans="1:15" ht="15">
      <c r="A94" s="60" t="s">
        <v>1043</v>
      </c>
      <c r="I94" s="261"/>
      <c r="J94" s="261"/>
      <c r="K94" s="261"/>
      <c r="L94" s="261"/>
      <c r="M94" s="261"/>
      <c r="N94" s="261"/>
      <c r="O94" s="261"/>
    </row>
    <row r="95" spans="9:15" ht="15">
      <c r="I95" s="261"/>
      <c r="J95" s="261"/>
      <c r="K95" s="261"/>
      <c r="L95" s="261"/>
      <c r="M95" s="261"/>
      <c r="N95" s="261"/>
      <c r="O95" s="261"/>
    </row>
    <row r="96" spans="1:15" ht="15">
      <c r="A96" s="486" t="s">
        <v>1129</v>
      </c>
      <c r="B96" s="486" t="s">
        <v>1044</v>
      </c>
      <c r="C96" s="489" t="s">
        <v>1045</v>
      </c>
      <c r="D96" s="489" t="s">
        <v>1046</v>
      </c>
      <c r="E96" s="489" t="s">
        <v>1047</v>
      </c>
      <c r="F96" s="489" t="s">
        <v>1048</v>
      </c>
      <c r="G96" s="489" t="s">
        <v>1049</v>
      </c>
      <c r="H96" s="971" t="s">
        <v>1050</v>
      </c>
      <c r="I96" s="972"/>
      <c r="J96" s="973"/>
      <c r="K96" s="261"/>
      <c r="L96" s="261"/>
      <c r="M96" s="261"/>
      <c r="N96" s="261"/>
      <c r="O96" s="261"/>
    </row>
    <row r="97" spans="1:15" ht="15">
      <c r="A97" s="487" t="s">
        <v>12</v>
      </c>
      <c r="B97" s="487" t="s">
        <v>1051</v>
      </c>
      <c r="C97" s="342" t="s">
        <v>1077</v>
      </c>
      <c r="D97" s="342" t="s">
        <v>1077</v>
      </c>
      <c r="E97" s="342" t="s">
        <v>1077</v>
      </c>
      <c r="F97" s="342" t="s">
        <v>1077</v>
      </c>
      <c r="G97" s="342" t="s">
        <v>1077</v>
      </c>
      <c r="H97" s="847"/>
      <c r="I97" s="847"/>
      <c r="J97" s="847"/>
      <c r="K97" s="261"/>
      <c r="L97" s="261"/>
      <c r="M97" s="261"/>
      <c r="N97" s="261"/>
      <c r="O97" s="261"/>
    </row>
    <row r="98" spans="1:15" ht="15">
      <c r="A98" s="488" t="s">
        <v>1052</v>
      </c>
      <c r="B98" s="487" t="s">
        <v>1051</v>
      </c>
      <c r="C98" s="342" t="s">
        <v>1077</v>
      </c>
      <c r="D98" s="342" t="s">
        <v>1077</v>
      </c>
      <c r="E98" s="342" t="s">
        <v>1077</v>
      </c>
      <c r="F98" s="342" t="s">
        <v>1077</v>
      </c>
      <c r="G98" s="342" t="s">
        <v>1077</v>
      </c>
      <c r="H98" s="847"/>
      <c r="I98" s="847"/>
      <c r="J98" s="847"/>
      <c r="K98" s="261"/>
      <c r="L98" s="261"/>
      <c r="M98" s="261"/>
      <c r="N98" s="261"/>
      <c r="O98" s="261"/>
    </row>
    <row r="99" spans="1:15" ht="15">
      <c r="A99" s="488" t="s">
        <v>1053</v>
      </c>
      <c r="B99" s="487" t="s">
        <v>1051</v>
      </c>
      <c r="C99" s="342" t="s">
        <v>1077</v>
      </c>
      <c r="D99" s="342" t="s">
        <v>1077</v>
      </c>
      <c r="E99" s="342" t="s">
        <v>1077</v>
      </c>
      <c r="F99" s="342" t="s">
        <v>1077</v>
      </c>
      <c r="G99" s="342" t="s">
        <v>1077</v>
      </c>
      <c r="H99" s="847"/>
      <c r="I99" s="847"/>
      <c r="J99" s="847"/>
      <c r="K99" s="261"/>
      <c r="L99" s="261"/>
      <c r="M99" s="261"/>
      <c r="N99" s="261"/>
      <c r="O99" s="261"/>
    </row>
    <row r="100" spans="1:15" ht="15">
      <c r="A100" s="488" t="s">
        <v>1054</v>
      </c>
      <c r="B100" s="487" t="s">
        <v>1051</v>
      </c>
      <c r="C100" s="342" t="s">
        <v>1077</v>
      </c>
      <c r="D100" s="342" t="s">
        <v>1077</v>
      </c>
      <c r="E100" s="342" t="s">
        <v>1077</v>
      </c>
      <c r="F100" s="342" t="s">
        <v>1077</v>
      </c>
      <c r="G100" s="342" t="s">
        <v>1077</v>
      </c>
      <c r="H100" s="847"/>
      <c r="I100" s="847"/>
      <c r="J100" s="847"/>
      <c r="K100" s="261"/>
      <c r="L100" s="261"/>
      <c r="M100" s="261"/>
      <c r="N100" s="261"/>
      <c r="O100" s="261"/>
    </row>
    <row r="101" spans="1:15" ht="15" customHeight="1">
      <c r="A101" s="488" t="s">
        <v>1055</v>
      </c>
      <c r="B101" s="487" t="s">
        <v>1056</v>
      </c>
      <c r="C101" s="342" t="s">
        <v>1077</v>
      </c>
      <c r="D101" s="342" t="s">
        <v>1077</v>
      </c>
      <c r="E101" s="342" t="s">
        <v>1077</v>
      </c>
      <c r="F101" s="342" t="s">
        <v>1077</v>
      </c>
      <c r="G101" s="342" t="s">
        <v>1077</v>
      </c>
      <c r="H101" s="847"/>
      <c r="I101" s="847"/>
      <c r="J101" s="847"/>
      <c r="K101" s="261"/>
      <c r="L101" s="261"/>
      <c r="M101" s="261"/>
      <c r="N101" s="261"/>
      <c r="O101" s="261"/>
    </row>
    <row r="102" spans="1:15" ht="15">
      <c r="A102" s="487" t="s">
        <v>1057</v>
      </c>
      <c r="B102" s="487" t="s">
        <v>1051</v>
      </c>
      <c r="C102" s="342" t="s">
        <v>1077</v>
      </c>
      <c r="D102" s="342" t="s">
        <v>1077</v>
      </c>
      <c r="E102" s="342" t="s">
        <v>1077</v>
      </c>
      <c r="F102" s="342" t="s">
        <v>1077</v>
      </c>
      <c r="G102" s="342" t="s">
        <v>1077</v>
      </c>
      <c r="H102" s="847"/>
      <c r="I102" s="847"/>
      <c r="J102" s="847"/>
      <c r="K102" s="261"/>
      <c r="L102" s="261"/>
      <c r="M102" s="261"/>
      <c r="N102" s="261"/>
      <c r="O102" s="261"/>
    </row>
    <row r="103" spans="1:15" ht="15">
      <c r="A103" s="487" t="s">
        <v>1058</v>
      </c>
      <c r="B103" s="487" t="s">
        <v>1051</v>
      </c>
      <c r="C103" s="342" t="s">
        <v>1077</v>
      </c>
      <c r="D103" s="342" t="s">
        <v>1077</v>
      </c>
      <c r="E103" s="342" t="s">
        <v>1077</v>
      </c>
      <c r="F103" s="342" t="s">
        <v>1077</v>
      </c>
      <c r="G103" s="342" t="s">
        <v>1077</v>
      </c>
      <c r="H103" s="847"/>
      <c r="I103" s="847"/>
      <c r="J103" s="847"/>
      <c r="K103" s="261"/>
      <c r="L103" s="261"/>
      <c r="M103" s="261"/>
      <c r="N103" s="261"/>
      <c r="O103" s="261"/>
    </row>
    <row r="104" spans="1:15" ht="15">
      <c r="A104" s="487" t="s">
        <v>1059</v>
      </c>
      <c r="B104" s="487" t="s">
        <v>1051</v>
      </c>
      <c r="C104" s="342" t="s">
        <v>1077</v>
      </c>
      <c r="D104" s="342" t="s">
        <v>1077</v>
      </c>
      <c r="E104" s="342" t="s">
        <v>1077</v>
      </c>
      <c r="F104" s="342" t="s">
        <v>1077</v>
      </c>
      <c r="G104" s="342" t="s">
        <v>1077</v>
      </c>
      <c r="H104" s="847"/>
      <c r="I104" s="847"/>
      <c r="J104" s="847"/>
      <c r="K104" s="261"/>
      <c r="L104" s="261"/>
      <c r="M104" s="261"/>
      <c r="N104" s="261"/>
      <c r="O104" s="261"/>
    </row>
    <row r="105" spans="1:13" ht="15">
      <c r="A105" s="487" t="s">
        <v>30</v>
      </c>
      <c r="B105" s="487" t="s">
        <v>1051</v>
      </c>
      <c r="C105" s="342" t="s">
        <v>1077</v>
      </c>
      <c r="D105" s="342" t="s">
        <v>1077</v>
      </c>
      <c r="E105" s="342" t="s">
        <v>1077</v>
      </c>
      <c r="F105" s="342" t="s">
        <v>1077</v>
      </c>
      <c r="G105" s="342" t="s">
        <v>1077</v>
      </c>
      <c r="H105" s="847"/>
      <c r="I105" s="847"/>
      <c r="J105" s="847"/>
      <c r="K105" s="261"/>
      <c r="L105" s="261"/>
      <c r="M105" s="261"/>
    </row>
    <row r="106" spans="1:13" ht="15">
      <c r="A106" s="487" t="s">
        <v>1060</v>
      </c>
      <c r="B106" s="487" t="s">
        <v>1051</v>
      </c>
      <c r="C106" s="342" t="s">
        <v>1077</v>
      </c>
      <c r="D106" s="342" t="s">
        <v>1077</v>
      </c>
      <c r="E106" s="342" t="s">
        <v>1077</v>
      </c>
      <c r="F106" s="342" t="s">
        <v>1077</v>
      </c>
      <c r="G106" s="342" t="s">
        <v>1077</v>
      </c>
      <c r="H106" s="847"/>
      <c r="I106" s="847"/>
      <c r="J106" s="847"/>
      <c r="K106" s="261"/>
      <c r="L106" s="261"/>
      <c r="M106" s="261"/>
    </row>
    <row r="107" spans="1:13" s="262" customFormat="1" ht="15">
      <c r="A107" s="487" t="s">
        <v>29</v>
      </c>
      <c r="B107" s="487" t="s">
        <v>1056</v>
      </c>
      <c r="C107" s="342" t="s">
        <v>1077</v>
      </c>
      <c r="D107" s="342" t="s">
        <v>1077</v>
      </c>
      <c r="E107" s="342" t="s">
        <v>1077</v>
      </c>
      <c r="F107" s="342" t="s">
        <v>1077</v>
      </c>
      <c r="G107" s="342" t="s">
        <v>1077</v>
      </c>
      <c r="H107" s="847"/>
      <c r="I107" s="847"/>
      <c r="J107" s="847"/>
      <c r="K107" s="261"/>
      <c r="L107" s="261"/>
      <c r="M107" s="261"/>
    </row>
    <row r="108" spans="1:15" ht="15">
      <c r="A108" s="486" t="s">
        <v>85</v>
      </c>
      <c r="B108" s="486" t="s">
        <v>1051</v>
      </c>
      <c r="C108" s="342" t="s">
        <v>1077</v>
      </c>
      <c r="D108" s="342" t="s">
        <v>1077</v>
      </c>
      <c r="E108" s="342" t="s">
        <v>1077</v>
      </c>
      <c r="F108" s="342" t="s">
        <v>1077</v>
      </c>
      <c r="G108" s="342" t="s">
        <v>1077</v>
      </c>
      <c r="H108" s="967" t="s">
        <v>1061</v>
      </c>
      <c r="I108" s="968"/>
      <c r="J108" s="969"/>
      <c r="K108" s="261"/>
      <c r="L108" s="261"/>
      <c r="M108" s="261"/>
      <c r="N108" s="261"/>
      <c r="O108" s="261"/>
    </row>
    <row r="109" spans="9:15" ht="15">
      <c r="I109" s="261"/>
      <c r="J109" s="261"/>
      <c r="K109" s="261"/>
      <c r="L109" s="261"/>
      <c r="M109" s="261"/>
      <c r="N109" s="261"/>
      <c r="O109" s="261"/>
    </row>
    <row r="110" spans="1:15" ht="17.25">
      <c r="A110" s="245" t="s">
        <v>1128</v>
      </c>
      <c r="I110" s="261"/>
      <c r="J110" s="261"/>
      <c r="K110" s="261"/>
      <c r="L110" s="261"/>
      <c r="M110" s="261"/>
      <c r="N110" s="261"/>
      <c r="O110" s="261"/>
    </row>
    <row r="111" spans="1:15" ht="15">
      <c r="A111" s="60" t="s">
        <v>1062</v>
      </c>
      <c r="I111" s="261"/>
      <c r="J111" s="261"/>
      <c r="K111" s="261"/>
      <c r="L111" s="261"/>
      <c r="M111" s="261"/>
      <c r="N111" s="261"/>
      <c r="O111" s="261"/>
    </row>
    <row r="112" spans="9:15" ht="15">
      <c r="I112" s="261"/>
      <c r="J112" s="261"/>
      <c r="K112" s="261"/>
      <c r="L112" s="261"/>
      <c r="M112" s="261"/>
      <c r="N112" s="261"/>
      <c r="O112" s="261"/>
    </row>
    <row r="113" spans="1:15" ht="15">
      <c r="A113" s="486" t="s">
        <v>1129</v>
      </c>
      <c r="B113" s="486" t="s">
        <v>1044</v>
      </c>
      <c r="C113" s="489" t="s">
        <v>1045</v>
      </c>
      <c r="D113" s="489" t="s">
        <v>1046</v>
      </c>
      <c r="E113" s="489" t="s">
        <v>1047</v>
      </c>
      <c r="F113" s="489" t="s">
        <v>1048</v>
      </c>
      <c r="G113" s="489" t="s">
        <v>1049</v>
      </c>
      <c r="H113" s="971" t="s">
        <v>1050</v>
      </c>
      <c r="I113" s="972"/>
      <c r="J113" s="973"/>
      <c r="K113" s="261"/>
      <c r="L113" s="261"/>
      <c r="M113" s="261"/>
      <c r="N113" s="261"/>
      <c r="O113" s="261"/>
    </row>
    <row r="114" spans="1:15" ht="15">
      <c r="A114" s="487" t="s">
        <v>12</v>
      </c>
      <c r="B114" s="487" t="s">
        <v>1051</v>
      </c>
      <c r="C114" s="342" t="s">
        <v>1077</v>
      </c>
      <c r="D114" s="342" t="s">
        <v>1077</v>
      </c>
      <c r="E114" s="342" t="s">
        <v>1077</v>
      </c>
      <c r="F114" s="342" t="s">
        <v>1077</v>
      </c>
      <c r="G114" s="342" t="s">
        <v>1077</v>
      </c>
      <c r="H114" s="964"/>
      <c r="I114" s="965"/>
      <c r="J114" s="966"/>
      <c r="K114" s="261"/>
      <c r="L114" s="261"/>
      <c r="M114" s="261"/>
      <c r="N114" s="261"/>
      <c r="O114" s="261"/>
    </row>
    <row r="115" spans="1:15" ht="15" customHeight="1">
      <c r="A115" s="488" t="s">
        <v>1052</v>
      </c>
      <c r="B115" s="487" t="s">
        <v>1051</v>
      </c>
      <c r="C115" s="342" t="s">
        <v>1077</v>
      </c>
      <c r="D115" s="342" t="s">
        <v>1077</v>
      </c>
      <c r="E115" s="342" t="s">
        <v>1077</v>
      </c>
      <c r="F115" s="342" t="s">
        <v>1077</v>
      </c>
      <c r="G115" s="342" t="s">
        <v>1077</v>
      </c>
      <c r="H115" s="964"/>
      <c r="I115" s="965"/>
      <c r="J115" s="966"/>
      <c r="K115" s="261"/>
      <c r="L115" s="261"/>
      <c r="M115" s="261"/>
      <c r="N115" s="261"/>
      <c r="O115" s="261"/>
    </row>
    <row r="116" spans="1:15" ht="15">
      <c r="A116" s="488" t="s">
        <v>1053</v>
      </c>
      <c r="B116" s="487" t="s">
        <v>1051</v>
      </c>
      <c r="C116" s="342" t="s">
        <v>1077</v>
      </c>
      <c r="D116" s="342" t="s">
        <v>1077</v>
      </c>
      <c r="E116" s="342" t="s">
        <v>1077</v>
      </c>
      <c r="F116" s="342" t="s">
        <v>1077</v>
      </c>
      <c r="G116" s="342" t="s">
        <v>1077</v>
      </c>
      <c r="H116" s="964"/>
      <c r="I116" s="965"/>
      <c r="J116" s="966"/>
      <c r="K116" s="261"/>
      <c r="L116" s="261"/>
      <c r="M116" s="261"/>
      <c r="N116" s="261"/>
      <c r="O116" s="261"/>
    </row>
    <row r="117" spans="1:15" ht="15">
      <c r="A117" s="488" t="s">
        <v>1054</v>
      </c>
      <c r="B117" s="487" t="s">
        <v>1051</v>
      </c>
      <c r="C117" s="342" t="s">
        <v>1077</v>
      </c>
      <c r="D117" s="342" t="s">
        <v>1077</v>
      </c>
      <c r="E117" s="342" t="s">
        <v>1077</v>
      </c>
      <c r="F117" s="342" t="s">
        <v>1077</v>
      </c>
      <c r="G117" s="342" t="s">
        <v>1077</v>
      </c>
      <c r="H117" s="964"/>
      <c r="I117" s="965"/>
      <c r="J117" s="966"/>
      <c r="K117" s="261"/>
      <c r="L117" s="261"/>
      <c r="M117" s="261"/>
      <c r="N117" s="261"/>
      <c r="O117" s="261"/>
    </row>
    <row r="118" spans="1:15" ht="15">
      <c r="A118" s="488" t="s">
        <v>1055</v>
      </c>
      <c r="B118" s="487" t="s">
        <v>1056</v>
      </c>
      <c r="C118" s="342" t="s">
        <v>1077</v>
      </c>
      <c r="D118" s="342" t="s">
        <v>1077</v>
      </c>
      <c r="E118" s="342" t="s">
        <v>1077</v>
      </c>
      <c r="F118" s="342" t="s">
        <v>1077</v>
      </c>
      <c r="G118" s="342" t="s">
        <v>1077</v>
      </c>
      <c r="H118" s="964"/>
      <c r="I118" s="965"/>
      <c r="J118" s="966"/>
      <c r="K118" s="261"/>
      <c r="L118" s="261"/>
      <c r="M118" s="261"/>
      <c r="N118" s="261"/>
      <c r="O118" s="261"/>
    </row>
    <row r="119" spans="1:13" ht="15">
      <c r="A119" s="487" t="s">
        <v>1057</v>
      </c>
      <c r="B119" s="487" t="s">
        <v>1051</v>
      </c>
      <c r="C119" s="342" t="s">
        <v>1077</v>
      </c>
      <c r="D119" s="342" t="s">
        <v>1077</v>
      </c>
      <c r="E119" s="342" t="s">
        <v>1077</v>
      </c>
      <c r="F119" s="342" t="s">
        <v>1077</v>
      </c>
      <c r="G119" s="342" t="s">
        <v>1077</v>
      </c>
      <c r="H119" s="964"/>
      <c r="I119" s="965"/>
      <c r="J119" s="966"/>
      <c r="K119" s="261"/>
      <c r="L119" s="261"/>
      <c r="M119" s="261"/>
    </row>
    <row r="120" spans="1:13" ht="15">
      <c r="A120" s="487" t="s">
        <v>1058</v>
      </c>
      <c r="B120" s="487" t="s">
        <v>1051</v>
      </c>
      <c r="C120" s="342" t="s">
        <v>1077</v>
      </c>
      <c r="D120" s="342" t="s">
        <v>1077</v>
      </c>
      <c r="E120" s="342" t="s">
        <v>1077</v>
      </c>
      <c r="F120" s="342" t="s">
        <v>1077</v>
      </c>
      <c r="G120" s="342" t="s">
        <v>1077</v>
      </c>
      <c r="H120" s="964"/>
      <c r="I120" s="965"/>
      <c r="J120" s="966"/>
      <c r="K120" s="261"/>
      <c r="L120" s="261"/>
      <c r="M120" s="261"/>
    </row>
    <row r="121" spans="1:13" s="262" customFormat="1" ht="15">
      <c r="A121" s="487" t="s">
        <v>1059</v>
      </c>
      <c r="B121" s="487" t="s">
        <v>1051</v>
      </c>
      <c r="C121" s="342" t="s">
        <v>1077</v>
      </c>
      <c r="D121" s="342" t="s">
        <v>1077</v>
      </c>
      <c r="E121" s="342" t="s">
        <v>1077</v>
      </c>
      <c r="F121" s="342" t="s">
        <v>1077</v>
      </c>
      <c r="G121" s="342" t="s">
        <v>1077</v>
      </c>
      <c r="H121" s="964"/>
      <c r="I121" s="965"/>
      <c r="J121" s="966"/>
      <c r="K121" s="261"/>
      <c r="L121" s="261"/>
      <c r="M121" s="261"/>
    </row>
    <row r="122" spans="1:15" ht="15">
      <c r="A122" s="487" t="s">
        <v>30</v>
      </c>
      <c r="B122" s="487" t="s">
        <v>1051</v>
      </c>
      <c r="C122" s="342" t="s">
        <v>1077</v>
      </c>
      <c r="D122" s="342" t="s">
        <v>1077</v>
      </c>
      <c r="E122" s="342" t="s">
        <v>1077</v>
      </c>
      <c r="F122" s="342" t="s">
        <v>1077</v>
      </c>
      <c r="G122" s="342" t="s">
        <v>1077</v>
      </c>
      <c r="H122" s="964"/>
      <c r="I122" s="965"/>
      <c r="J122" s="966"/>
      <c r="K122" s="261"/>
      <c r="L122" s="261"/>
      <c r="M122" s="261"/>
      <c r="N122" s="261"/>
      <c r="O122" s="261"/>
    </row>
    <row r="123" spans="1:15" ht="15">
      <c r="A123" s="487" t="s">
        <v>1060</v>
      </c>
      <c r="B123" s="487" t="s">
        <v>1051</v>
      </c>
      <c r="C123" s="342" t="s">
        <v>1077</v>
      </c>
      <c r="D123" s="342" t="s">
        <v>1077</v>
      </c>
      <c r="E123" s="342" t="s">
        <v>1077</v>
      </c>
      <c r="F123" s="342" t="s">
        <v>1077</v>
      </c>
      <c r="G123" s="342" t="s">
        <v>1077</v>
      </c>
      <c r="H123" s="964"/>
      <c r="I123" s="965"/>
      <c r="J123" s="966"/>
      <c r="K123" s="261"/>
      <c r="L123" s="261"/>
      <c r="M123" s="261"/>
      <c r="N123" s="261"/>
      <c r="O123" s="261"/>
    </row>
    <row r="124" spans="1:15" ht="15">
      <c r="A124" s="487" t="s">
        <v>29</v>
      </c>
      <c r="B124" s="487" t="s">
        <v>1056</v>
      </c>
      <c r="C124" s="342" t="s">
        <v>1077</v>
      </c>
      <c r="D124" s="342" t="s">
        <v>1077</v>
      </c>
      <c r="E124" s="342" t="s">
        <v>1077</v>
      </c>
      <c r="F124" s="342" t="s">
        <v>1077</v>
      </c>
      <c r="G124" s="342" t="s">
        <v>1077</v>
      </c>
      <c r="H124" s="964"/>
      <c r="I124" s="965"/>
      <c r="J124" s="966"/>
      <c r="K124" s="261"/>
      <c r="L124" s="261"/>
      <c r="M124" s="261"/>
      <c r="N124" s="261"/>
      <c r="O124" s="261"/>
    </row>
    <row r="125" spans="1:15" ht="15" customHeight="1">
      <c r="A125" s="486" t="s">
        <v>85</v>
      </c>
      <c r="B125" s="486" t="s">
        <v>1051</v>
      </c>
      <c r="C125" s="342" t="s">
        <v>1077</v>
      </c>
      <c r="D125" s="342" t="s">
        <v>1077</v>
      </c>
      <c r="E125" s="342" t="s">
        <v>1077</v>
      </c>
      <c r="F125" s="342" t="s">
        <v>1077</v>
      </c>
      <c r="G125" s="342" t="s">
        <v>1077</v>
      </c>
      <c r="H125" s="967" t="s">
        <v>1061</v>
      </c>
      <c r="I125" s="968"/>
      <c r="J125" s="969"/>
      <c r="K125" s="261"/>
      <c r="L125" s="261"/>
      <c r="M125" s="261"/>
      <c r="N125" s="261"/>
      <c r="O125" s="261"/>
    </row>
    <row r="126" spans="1:15" ht="15">
      <c r="A126" s="261"/>
      <c r="B126" s="261"/>
      <c r="C126" s="261"/>
      <c r="D126" s="261"/>
      <c r="E126" s="261"/>
      <c r="F126" s="261"/>
      <c r="G126" s="261"/>
      <c r="H126" s="261"/>
      <c r="I126" s="261"/>
      <c r="J126" s="261"/>
      <c r="K126" s="261"/>
      <c r="L126" s="261"/>
      <c r="M126" s="261"/>
      <c r="N126" s="261"/>
      <c r="O126" s="261"/>
    </row>
    <row r="127" spans="1:2" ht="18" thickBot="1">
      <c r="A127" s="263" t="s">
        <v>1935</v>
      </c>
      <c r="B127" s="263"/>
    </row>
    <row r="128" spans="1:3" ht="75">
      <c r="A128" s="480" t="s">
        <v>1063</v>
      </c>
      <c r="B128" s="481"/>
      <c r="C128" s="731" t="s">
        <v>1923</v>
      </c>
    </row>
    <row r="129" spans="1:3" ht="15">
      <c r="A129" s="953" t="s">
        <v>1027</v>
      </c>
      <c r="B129" s="483" t="s">
        <v>1028</v>
      </c>
      <c r="C129" s="286"/>
    </row>
    <row r="130" spans="1:3" ht="15">
      <c r="A130" s="954"/>
      <c r="B130" s="483" t="s">
        <v>1029</v>
      </c>
      <c r="C130" s="341" t="s">
        <v>1077</v>
      </c>
    </row>
    <row r="131" spans="1:3" ht="15">
      <c r="A131" s="955"/>
      <c r="B131" s="483" t="s">
        <v>1031</v>
      </c>
      <c r="C131" s="341" t="s">
        <v>1077</v>
      </c>
    </row>
    <row r="132" spans="1:3" ht="15">
      <c r="A132" s="970" t="s">
        <v>1030</v>
      </c>
      <c r="B132" s="483" t="s">
        <v>1028</v>
      </c>
      <c r="C132" s="286"/>
    </row>
    <row r="133" spans="1:3" ht="15">
      <c r="A133" s="970"/>
      <c r="B133" s="483" t="s">
        <v>1029</v>
      </c>
      <c r="C133" s="341" t="s">
        <v>1077</v>
      </c>
    </row>
    <row r="134" spans="1:3" ht="15">
      <c r="A134" s="970"/>
      <c r="B134" s="483" t="s">
        <v>1031</v>
      </c>
      <c r="C134" s="341" t="s">
        <v>1077</v>
      </c>
    </row>
    <row r="135" spans="1:3" ht="15">
      <c r="A135" s="953" t="s">
        <v>440</v>
      </c>
      <c r="B135" s="483" t="s">
        <v>1028</v>
      </c>
      <c r="C135" s="286"/>
    </row>
    <row r="136" spans="1:3" ht="15" customHeight="1">
      <c r="A136" s="954"/>
      <c r="B136" s="483" t="s">
        <v>1029</v>
      </c>
      <c r="C136" s="341" t="s">
        <v>1077</v>
      </c>
    </row>
    <row r="137" spans="1:3" ht="15">
      <c r="A137" s="955"/>
      <c r="B137" s="483" t="s">
        <v>1031</v>
      </c>
      <c r="C137" s="341" t="s">
        <v>1077</v>
      </c>
    </row>
    <row r="138" spans="1:3" ht="15">
      <c r="A138" s="956" t="s">
        <v>507</v>
      </c>
      <c r="B138" s="483" t="s">
        <v>1028</v>
      </c>
      <c r="C138" s="286"/>
    </row>
    <row r="139" spans="1:3" ht="15.75" thickBot="1">
      <c r="A139" s="957"/>
      <c r="B139" s="484" t="s">
        <v>1032</v>
      </c>
      <c r="C139" s="343" t="s">
        <v>1077</v>
      </c>
    </row>
    <row r="140" spans="1:2" ht="15">
      <c r="A140" s="264"/>
      <c r="B140" s="264"/>
    </row>
    <row r="141" spans="1:2" ht="18" thickBot="1">
      <c r="A141" s="263" t="s">
        <v>1936</v>
      </c>
      <c r="B141" s="263"/>
    </row>
    <row r="142" spans="1:3" ht="15">
      <c r="A142" s="479" t="s">
        <v>1063</v>
      </c>
      <c r="B142" s="421"/>
      <c r="C142" s="733" t="s">
        <v>1925</v>
      </c>
    </row>
    <row r="143" spans="1:3" ht="15">
      <c r="A143" s="958" t="s">
        <v>1027</v>
      </c>
      <c r="B143" s="477" t="s">
        <v>1028</v>
      </c>
      <c r="C143" s="286"/>
    </row>
    <row r="144" spans="1:3" ht="25.5">
      <c r="A144" s="959"/>
      <c r="B144" s="477" t="s">
        <v>1029</v>
      </c>
      <c r="C144" s="734" t="s">
        <v>1924</v>
      </c>
    </row>
    <row r="145" spans="1:3" ht="15">
      <c r="A145" s="960"/>
      <c r="B145" s="477" t="s">
        <v>1031</v>
      </c>
      <c r="C145" s="734" t="s">
        <v>494</v>
      </c>
    </row>
    <row r="146" spans="1:3" ht="15">
      <c r="A146" s="961" t="s">
        <v>1030</v>
      </c>
      <c r="B146" s="477" t="s">
        <v>1028</v>
      </c>
      <c r="C146" s="286"/>
    </row>
    <row r="147" spans="1:3" ht="15">
      <c r="A147" s="961"/>
      <c r="B147" s="477" t="s">
        <v>1029</v>
      </c>
      <c r="C147" s="734" t="s">
        <v>494</v>
      </c>
    </row>
    <row r="148" spans="1:3" ht="15">
      <c r="A148" s="961"/>
      <c r="B148" s="477" t="s">
        <v>1031</v>
      </c>
      <c r="C148" s="734" t="s">
        <v>494</v>
      </c>
    </row>
    <row r="149" spans="1:3" ht="15">
      <c r="A149" s="958" t="s">
        <v>440</v>
      </c>
      <c r="B149" s="477" t="s">
        <v>1028</v>
      </c>
      <c r="C149" s="286"/>
    </row>
    <row r="150" spans="1:3" ht="15" customHeight="1">
      <c r="A150" s="959"/>
      <c r="B150" s="477" t="s">
        <v>1029</v>
      </c>
      <c r="C150" s="734" t="s">
        <v>494</v>
      </c>
    </row>
    <row r="151" spans="1:3" ht="15">
      <c r="A151" s="960"/>
      <c r="B151" s="477" t="s">
        <v>1031</v>
      </c>
      <c r="C151" s="734" t="s">
        <v>494</v>
      </c>
    </row>
    <row r="152" spans="1:3" ht="15">
      <c r="A152" s="962" t="s">
        <v>507</v>
      </c>
      <c r="B152" s="477" t="s">
        <v>1028</v>
      </c>
      <c r="C152" s="286"/>
    </row>
    <row r="153" spans="1:3" ht="15.75" thickBot="1">
      <c r="A153" s="963"/>
      <c r="B153" s="478" t="s">
        <v>1032</v>
      </c>
      <c r="C153" s="735" t="s">
        <v>494</v>
      </c>
    </row>
    <row r="154" spans="1:7" ht="15">
      <c r="A154" s="148"/>
      <c r="B154" s="148"/>
      <c r="C154" s="148"/>
      <c r="D154" s="148"/>
      <c r="E154" s="148"/>
      <c r="F154" s="148"/>
      <c r="G154" s="148"/>
    </row>
    <row r="155" spans="1:2" ht="18" thickBot="1">
      <c r="A155" s="263" t="s">
        <v>1937</v>
      </c>
      <c r="B155" s="263"/>
    </row>
    <row r="156" spans="1:3" ht="15">
      <c r="A156" s="480" t="s">
        <v>1063</v>
      </c>
      <c r="B156" s="481"/>
      <c r="C156" s="482" t="s">
        <v>1068</v>
      </c>
    </row>
    <row r="157" spans="1:4" ht="15">
      <c r="A157" s="953" t="s">
        <v>1027</v>
      </c>
      <c r="B157" s="483" t="s">
        <v>1028</v>
      </c>
      <c r="C157" s="611" t="s">
        <v>494</v>
      </c>
      <c r="D157" s="730"/>
    </row>
    <row r="158" spans="1:4" ht="15">
      <c r="A158" s="954"/>
      <c r="B158" s="483" t="s">
        <v>1029</v>
      </c>
      <c r="C158" s="611" t="s">
        <v>494</v>
      </c>
      <c r="D158" s="730"/>
    </row>
    <row r="159" spans="1:3" ht="15">
      <c r="A159" s="955"/>
      <c r="B159" s="483" t="s">
        <v>1031</v>
      </c>
      <c r="C159" s="611" t="s">
        <v>494</v>
      </c>
    </row>
    <row r="160" spans="1:3" ht="15">
      <c r="A160" s="970" t="s">
        <v>1030</v>
      </c>
      <c r="B160" s="483" t="s">
        <v>1028</v>
      </c>
      <c r="C160" s="611" t="s">
        <v>494</v>
      </c>
    </row>
    <row r="161" spans="1:3" ht="15">
      <c r="A161" s="970"/>
      <c r="B161" s="483" t="s">
        <v>1029</v>
      </c>
      <c r="C161" s="611" t="s">
        <v>494</v>
      </c>
    </row>
    <row r="162" spans="1:3" ht="15">
      <c r="A162" s="970"/>
      <c r="B162" s="483" t="s">
        <v>1031</v>
      </c>
      <c r="C162" s="611" t="s">
        <v>494</v>
      </c>
    </row>
    <row r="163" spans="1:3" ht="15">
      <c r="A163" s="953" t="s">
        <v>440</v>
      </c>
      <c r="B163" s="483" t="s">
        <v>1028</v>
      </c>
      <c r="C163" s="611" t="s">
        <v>494</v>
      </c>
    </row>
    <row r="164" spans="1:3" ht="15" customHeight="1">
      <c r="A164" s="954"/>
      <c r="B164" s="483" t="s">
        <v>1029</v>
      </c>
      <c r="C164" s="611" t="s">
        <v>494</v>
      </c>
    </row>
    <row r="165" spans="1:3" ht="15">
      <c r="A165" s="955"/>
      <c r="B165" s="483" t="s">
        <v>1031</v>
      </c>
      <c r="C165" s="611" t="s">
        <v>494</v>
      </c>
    </row>
    <row r="166" spans="1:3" ht="15">
      <c r="A166" s="956" t="s">
        <v>507</v>
      </c>
      <c r="B166" s="483" t="s">
        <v>1028</v>
      </c>
      <c r="C166" s="611" t="s">
        <v>494</v>
      </c>
    </row>
    <row r="167" spans="1:3" ht="15.75" thickBot="1">
      <c r="A167" s="957"/>
      <c r="B167" s="484" t="s">
        <v>1032</v>
      </c>
      <c r="C167" s="612" t="s">
        <v>494</v>
      </c>
    </row>
    <row r="168" spans="1:2" ht="15">
      <c r="A168" s="264"/>
      <c r="B168" s="264"/>
    </row>
    <row r="169" spans="1:2" s="253" customFormat="1" ht="18" thickBot="1">
      <c r="A169" s="288" t="s">
        <v>1938</v>
      </c>
      <c r="B169" s="263"/>
    </row>
    <row r="170" spans="1:2" s="253" customFormat="1" ht="15">
      <c r="A170" s="737" t="s">
        <v>1934</v>
      </c>
      <c r="B170" s="736" t="s">
        <v>1930</v>
      </c>
    </row>
    <row r="171" spans="1:2" s="253" customFormat="1" ht="34.5" customHeight="1">
      <c r="A171" s="732" t="s">
        <v>494</v>
      </c>
      <c r="B171" s="643" t="s">
        <v>494</v>
      </c>
    </row>
    <row r="173" spans="1:2" s="253" customFormat="1" ht="18" thickBot="1">
      <c r="A173" s="288" t="s">
        <v>1939</v>
      </c>
      <c r="B173" s="263"/>
    </row>
    <row r="174" spans="1:2" s="253" customFormat="1" ht="15">
      <c r="A174" s="737" t="s">
        <v>1934</v>
      </c>
      <c r="B174" s="736" t="s">
        <v>1930</v>
      </c>
    </row>
    <row r="175" spans="1:2" s="253" customFormat="1" ht="30.75" customHeight="1">
      <c r="A175" s="732" t="s">
        <v>494</v>
      </c>
      <c r="B175" s="643" t="s">
        <v>494</v>
      </c>
    </row>
    <row r="177" spans="1:2" s="253" customFormat="1" ht="18" thickBot="1">
      <c r="A177" s="263" t="s">
        <v>1951</v>
      </c>
      <c r="B177" s="263"/>
    </row>
    <row r="178" spans="1:2" s="253" customFormat="1" ht="15">
      <c r="A178" s="737" t="s">
        <v>1934</v>
      </c>
      <c r="B178" s="736" t="s">
        <v>1930</v>
      </c>
    </row>
    <row r="179" spans="1:2" s="253" customFormat="1" ht="29.25" customHeight="1">
      <c r="A179" s="732" t="s">
        <v>494</v>
      </c>
      <c r="B179" s="643" t="s">
        <v>494</v>
      </c>
    </row>
    <row r="181" spans="1:2" s="253" customFormat="1" ht="18" thickBot="1">
      <c r="A181" s="288" t="s">
        <v>1950</v>
      </c>
      <c r="B181" s="263"/>
    </row>
    <row r="182" spans="1:2" s="253" customFormat="1" ht="15">
      <c r="A182" s="737" t="s">
        <v>1934</v>
      </c>
      <c r="B182" s="736" t="s">
        <v>1930</v>
      </c>
    </row>
    <row r="183" spans="1:2" s="253" customFormat="1" ht="30" customHeight="1">
      <c r="A183" s="732" t="s">
        <v>494</v>
      </c>
      <c r="B183" s="643" t="s">
        <v>494</v>
      </c>
    </row>
  </sheetData>
  <sheetProtection/>
  <mergeCells count="62">
    <mergeCell ref="A8:A10"/>
    <mergeCell ref="A11:A13"/>
    <mergeCell ref="A14:A16"/>
    <mergeCell ref="A17:A18"/>
    <mergeCell ref="A23:A25"/>
    <mergeCell ref="A26:A28"/>
    <mergeCell ref="A29:A31"/>
    <mergeCell ref="A32:A33"/>
    <mergeCell ref="A37:A39"/>
    <mergeCell ref="A40:A42"/>
    <mergeCell ref="A43:A45"/>
    <mergeCell ref="A46:A47"/>
    <mergeCell ref="A51:A53"/>
    <mergeCell ref="A54:A56"/>
    <mergeCell ref="A57:A59"/>
    <mergeCell ref="A60:A61"/>
    <mergeCell ref="A65:A67"/>
    <mergeCell ref="A68:A70"/>
    <mergeCell ref="A71:A73"/>
    <mergeCell ref="A74:A75"/>
    <mergeCell ref="A79:A81"/>
    <mergeCell ref="A82:A84"/>
    <mergeCell ref="A85:A87"/>
    <mergeCell ref="A88:A89"/>
    <mergeCell ref="H96:J96"/>
    <mergeCell ref="H97:J97"/>
    <mergeCell ref="H98:J98"/>
    <mergeCell ref="H99:J99"/>
    <mergeCell ref="H100:J100"/>
    <mergeCell ref="H101:J101"/>
    <mergeCell ref="H102:J102"/>
    <mergeCell ref="H103:J103"/>
    <mergeCell ref="H104:J104"/>
    <mergeCell ref="H105:J105"/>
    <mergeCell ref="H106:J106"/>
    <mergeCell ref="H107:J107"/>
    <mergeCell ref="H108:J108"/>
    <mergeCell ref="H113:J113"/>
    <mergeCell ref="H114:J114"/>
    <mergeCell ref="H115:J115"/>
    <mergeCell ref="H116:J116"/>
    <mergeCell ref="H117:J117"/>
    <mergeCell ref="H118:J118"/>
    <mergeCell ref="H119:J119"/>
    <mergeCell ref="H120:J120"/>
    <mergeCell ref="H121:J121"/>
    <mergeCell ref="H122:J122"/>
    <mergeCell ref="H123:J123"/>
    <mergeCell ref="H124:J124"/>
    <mergeCell ref="H125:J125"/>
    <mergeCell ref="A129:A131"/>
    <mergeCell ref="A132:A134"/>
    <mergeCell ref="A135:A137"/>
    <mergeCell ref="A160:A162"/>
    <mergeCell ref="A163:A165"/>
    <mergeCell ref="A166:A167"/>
    <mergeCell ref="A138:A139"/>
    <mergeCell ref="A143:A145"/>
    <mergeCell ref="A146:A148"/>
    <mergeCell ref="A149:A151"/>
    <mergeCell ref="A152:A153"/>
    <mergeCell ref="A157:A159"/>
  </mergeCells>
  <dataValidations count="5">
    <dataValidation type="list" allowBlank="1" showInputMessage="1" showErrorMessage="1" sqref="C144:C145 C147:C148 C150:C151 C153">
      <formula1>T.LY.Next10Y</formula1>
    </dataValidation>
    <dataValidation type="list" allowBlank="1" showInputMessage="1" showErrorMessage="1" sqref="A171">
      <formula1>T.LY.Mix</formula1>
    </dataValidation>
    <dataValidation type="list" allowBlank="1" showInputMessage="1" showErrorMessage="1" sqref="A175">
      <formula1>T.LY.AorB</formula1>
    </dataValidation>
    <dataValidation type="list" allowBlank="1" showInputMessage="1" showErrorMessage="1" sqref="A179">
      <formula1>T.LY.Q.J</formula1>
    </dataValidation>
    <dataValidation type="list" allowBlank="1" showInputMessage="1" showErrorMessage="1" sqref="A183">
      <formula1>T.LY.Q.K</formula1>
    </dataValidation>
  </dataValidations>
  <printOptions/>
  <pageMargins left="0" right="0" top="0.5511811023622047" bottom="0.35433070866141736" header="0.31496062992125984" footer="0.31496062992125984"/>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rgb="FFFF0000"/>
  </sheetPr>
  <dimension ref="B2:B4"/>
  <sheetViews>
    <sheetView zoomScalePageLayoutView="0" workbookViewId="0" topLeftCell="A1">
      <selection activeCell="A1" sqref="A1"/>
    </sheetView>
  </sheetViews>
  <sheetFormatPr defaultColWidth="9.140625" defaultRowHeight="15"/>
  <sheetData>
    <row r="2" ht="15">
      <c r="B2" s="339" t="s">
        <v>2018</v>
      </c>
    </row>
    <row r="3" ht="15">
      <c r="B3" s="339" t="s">
        <v>2019</v>
      </c>
    </row>
    <row r="4" ht="15">
      <c r="B4" s="339" t="s">
        <v>1912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T117"/>
  <sheetViews>
    <sheetView zoomScalePageLayoutView="0" workbookViewId="0" topLeftCell="A1">
      <selection activeCell="A1" sqref="A1"/>
    </sheetView>
  </sheetViews>
  <sheetFormatPr defaultColWidth="4.421875" defaultRowHeight="15" outlineLevelCol="1"/>
  <cols>
    <col min="1" max="1" width="7.140625" style="69" customWidth="1"/>
    <col min="2" max="2" width="67.140625" style="69" customWidth="1"/>
    <col min="3" max="3" width="25.8515625" style="69" customWidth="1"/>
    <col min="4" max="4" width="11.421875" style="69" customWidth="1"/>
    <col min="5" max="5" width="13.7109375" style="69" customWidth="1"/>
    <col min="6" max="6" width="2.7109375" style="69" customWidth="1"/>
    <col min="7" max="8" width="16.421875" style="69" hidden="1" customWidth="1" outlineLevel="1"/>
    <col min="9" max="9" width="18.7109375" style="69" hidden="1" customWidth="1" outlineLevel="1"/>
    <col min="10" max="11" width="10.28125" style="69" hidden="1" customWidth="1" outlineLevel="1"/>
    <col min="12" max="12" width="11.421875" style="69" hidden="1" customWidth="1" outlineLevel="1"/>
    <col min="13" max="19" width="10.28125" style="69" hidden="1" customWidth="1" outlineLevel="1"/>
    <col min="20" max="20" width="1.8515625" style="69" bestFit="1" customWidth="1" collapsed="1"/>
    <col min="21" max="246" width="10.28125" style="69" customWidth="1"/>
    <col min="247" max="247" width="5.8515625" style="69" customWidth="1"/>
    <col min="248" max="248" width="67.140625" style="69" customWidth="1"/>
    <col min="249" max="249" width="6.00390625" style="69" customWidth="1"/>
    <col min="250" max="250" width="12.57421875" style="69" customWidth="1"/>
    <col min="251" max="255" width="11.421875" style="69" customWidth="1"/>
    <col min="256" max="16384" width="4.421875" style="69" customWidth="1"/>
  </cols>
  <sheetData>
    <row r="1" spans="1:20" ht="15.75">
      <c r="A1" s="83" t="str">
        <f>IF(C7="-","&lt;Participant's name&gt;",C7)</f>
        <v>&lt;Participant's name&gt;</v>
      </c>
      <c r="B1" s="84"/>
      <c r="C1" s="85"/>
      <c r="D1" s="85"/>
      <c r="E1" s="86" t="str">
        <f>$C$21&amp;" - "&amp;$C$23&amp;" ("&amp;$C$24&amp;")"</f>
        <v>2013 - - (-)</v>
      </c>
      <c r="F1" s="87" t="s">
        <v>141</v>
      </c>
      <c r="G1" s="625" t="s">
        <v>1984</v>
      </c>
      <c r="H1" s="1"/>
      <c r="I1" s="1"/>
      <c r="J1" s="1"/>
      <c r="K1" s="1"/>
      <c r="L1" s="1"/>
      <c r="M1" s="1"/>
      <c r="N1" s="1"/>
      <c r="O1" s="1"/>
      <c r="P1" s="1"/>
      <c r="Q1" s="1"/>
      <c r="R1" s="1"/>
      <c r="S1" s="1"/>
      <c r="T1" s="195" t="s">
        <v>141</v>
      </c>
    </row>
    <row r="2" spans="1:20" ht="15.75">
      <c r="A2" s="89" t="str">
        <f>C15&amp;IF(C10="Yes"," [Mutual]","")&amp;IF(C17="Yes"," [Internal Model]","")</f>
        <v>-</v>
      </c>
      <c r="B2" s="90"/>
      <c r="C2" s="91" t="s">
        <v>444</v>
      </c>
      <c r="D2" s="92"/>
      <c r="E2" s="93" t="str">
        <f>Version</f>
        <v>EIOPA-14-216-ST14_Templates-(20140709)</v>
      </c>
      <c r="F2" s="87" t="s">
        <v>141</v>
      </c>
      <c r="G2" s="738" t="s">
        <v>1991</v>
      </c>
      <c r="H2" s="738" t="s">
        <v>1990</v>
      </c>
      <c r="I2" s="88">
        <f>MATCH(C15,I3:I8,0)</f>
        <v>1</v>
      </c>
      <c r="K2" s="114">
        <f>IF(ISERROR(MATCH(C24,J3:J5,0)),1,MATCH(C24,J3:J5,0))</f>
        <v>1</v>
      </c>
      <c r="L2" s="88">
        <f>MATCH(C13,L3:L5,0)</f>
        <v>1</v>
      </c>
      <c r="M2" s="88">
        <f>MATCH(C12,M3:M6,0)</f>
        <v>1</v>
      </c>
      <c r="N2" s="738" t="s">
        <v>2033</v>
      </c>
      <c r="O2" s="738" t="s">
        <v>1989</v>
      </c>
      <c r="P2" s="738" t="s">
        <v>1988</v>
      </c>
      <c r="Q2" s="738" t="s">
        <v>1987</v>
      </c>
      <c r="R2" s="738" t="s">
        <v>1986</v>
      </c>
      <c r="S2" s="738" t="s">
        <v>1985</v>
      </c>
      <c r="T2" s="195" t="s">
        <v>141</v>
      </c>
    </row>
    <row r="3" spans="1:20" ht="15">
      <c r="A3" s="97"/>
      <c r="B3" s="97"/>
      <c r="C3" s="98"/>
      <c r="D3" s="98"/>
      <c r="E3" s="98"/>
      <c r="F3" s="87" t="s">
        <v>141</v>
      </c>
      <c r="G3" s="645" t="s">
        <v>494</v>
      </c>
      <c r="H3" s="645" t="s">
        <v>494</v>
      </c>
      <c r="I3" s="645" t="s">
        <v>494</v>
      </c>
      <c r="J3" s="645" t="s">
        <v>494</v>
      </c>
      <c r="K3" s="645">
        <v>0</v>
      </c>
      <c r="L3" s="645" t="s">
        <v>494</v>
      </c>
      <c r="M3" s="645" t="s">
        <v>494</v>
      </c>
      <c r="N3" s="94" t="s">
        <v>494</v>
      </c>
      <c r="O3" s="94" t="s">
        <v>494</v>
      </c>
      <c r="P3" s="94" t="s">
        <v>494</v>
      </c>
      <c r="Q3" s="94" t="s">
        <v>494</v>
      </c>
      <c r="R3" s="94" t="s">
        <v>494</v>
      </c>
      <c r="S3" s="94" t="s">
        <v>494</v>
      </c>
      <c r="T3" s="195" t="s">
        <v>141</v>
      </c>
    </row>
    <row r="4" spans="1:20" ht="15">
      <c r="A4" s="97"/>
      <c r="B4" s="97"/>
      <c r="C4" s="101"/>
      <c r="D4" s="101"/>
      <c r="E4" s="101"/>
      <c r="F4" s="87" t="s">
        <v>141</v>
      </c>
      <c r="G4" s="725" t="s">
        <v>905</v>
      </c>
      <c r="H4" s="727" t="s">
        <v>503</v>
      </c>
      <c r="I4" s="725" t="s">
        <v>504</v>
      </c>
      <c r="J4" s="774" t="s">
        <v>502</v>
      </c>
      <c r="K4" s="774">
        <v>1</v>
      </c>
      <c r="L4" s="725" t="s">
        <v>822</v>
      </c>
      <c r="M4" s="725" t="s">
        <v>871</v>
      </c>
      <c r="N4" s="99" t="s">
        <v>895</v>
      </c>
      <c r="O4" s="727" t="s">
        <v>1924</v>
      </c>
      <c r="P4" s="727" t="s">
        <v>1926</v>
      </c>
      <c r="Q4" s="727" t="s">
        <v>1932</v>
      </c>
      <c r="R4" s="727" t="s">
        <v>1940</v>
      </c>
      <c r="S4" s="727" t="s">
        <v>1944</v>
      </c>
      <c r="T4" s="195" t="s">
        <v>141</v>
      </c>
    </row>
    <row r="5" spans="1:20" ht="15">
      <c r="A5" s="97"/>
      <c r="B5" s="97"/>
      <c r="C5" s="98"/>
      <c r="D5" s="98"/>
      <c r="E5" s="98"/>
      <c r="F5" s="87" t="s">
        <v>141</v>
      </c>
      <c r="G5" s="726" t="s">
        <v>904</v>
      </c>
      <c r="H5" s="728" t="s">
        <v>506</v>
      </c>
      <c r="I5" s="725" t="s">
        <v>507</v>
      </c>
      <c r="J5" s="775" t="s">
        <v>505</v>
      </c>
      <c r="K5" s="775">
        <v>1000</v>
      </c>
      <c r="L5" s="726" t="s">
        <v>823</v>
      </c>
      <c r="M5" s="725" t="s">
        <v>1239</v>
      </c>
      <c r="N5" s="99" t="s">
        <v>896</v>
      </c>
      <c r="O5" s="727" t="s">
        <v>1064</v>
      </c>
      <c r="P5" s="727" t="s">
        <v>1927</v>
      </c>
      <c r="Q5" s="727" t="s">
        <v>1933</v>
      </c>
      <c r="R5" s="727" t="s">
        <v>1941</v>
      </c>
      <c r="S5" s="727" t="s">
        <v>1945</v>
      </c>
      <c r="T5" s="195" t="s">
        <v>141</v>
      </c>
    </row>
    <row r="6" spans="1:20" ht="15">
      <c r="A6" s="97"/>
      <c r="B6" s="103" t="s">
        <v>509</v>
      </c>
      <c r="C6" s="104"/>
      <c r="D6" s="104"/>
      <c r="E6" s="105"/>
      <c r="F6" s="87" t="s">
        <v>141</v>
      </c>
      <c r="G6" s="728" t="s">
        <v>893</v>
      </c>
      <c r="H6" s="728" t="s">
        <v>893</v>
      </c>
      <c r="I6" s="725" t="s">
        <v>508</v>
      </c>
      <c r="M6" s="726" t="s">
        <v>2020</v>
      </c>
      <c r="N6" s="102" t="s">
        <v>897</v>
      </c>
      <c r="O6" s="727" t="s">
        <v>1065</v>
      </c>
      <c r="P6" s="727" t="s">
        <v>1929</v>
      </c>
      <c r="Q6" s="728" t="s">
        <v>1931</v>
      </c>
      <c r="R6" s="727" t="s">
        <v>1942</v>
      </c>
      <c r="S6" s="727" t="s">
        <v>1946</v>
      </c>
      <c r="T6" s="195" t="s">
        <v>141</v>
      </c>
    </row>
    <row r="7" spans="1:20" ht="15">
      <c r="A7" s="106"/>
      <c r="B7" s="2" t="s">
        <v>511</v>
      </c>
      <c r="C7" s="846" t="s">
        <v>494</v>
      </c>
      <c r="D7" s="847"/>
      <c r="E7" s="847"/>
      <c r="F7" s="87" t="s">
        <v>141</v>
      </c>
      <c r="G7" s="70"/>
      <c r="I7" s="725" t="s">
        <v>510</v>
      </c>
      <c r="O7" s="727" t="s">
        <v>1066</v>
      </c>
      <c r="P7" s="728" t="s">
        <v>1928</v>
      </c>
      <c r="R7" s="728" t="s">
        <v>1943</v>
      </c>
      <c r="S7" s="727" t="s">
        <v>1947</v>
      </c>
      <c r="T7" s="195" t="s">
        <v>141</v>
      </c>
    </row>
    <row r="8" spans="1:20" ht="15">
      <c r="A8" s="106"/>
      <c r="B8" s="490" t="s">
        <v>513</v>
      </c>
      <c r="C8" s="340" t="s">
        <v>494</v>
      </c>
      <c r="D8" s="107"/>
      <c r="E8" s="108"/>
      <c r="F8" s="87" t="s">
        <v>141</v>
      </c>
      <c r="G8" s="70"/>
      <c r="I8" s="726" t="s">
        <v>512</v>
      </c>
      <c r="O8" s="728" t="s">
        <v>1067</v>
      </c>
      <c r="S8" s="728" t="s">
        <v>1948</v>
      </c>
      <c r="T8" s="195" t="s">
        <v>141</v>
      </c>
    </row>
    <row r="9" spans="1:20" ht="15">
      <c r="A9" s="106"/>
      <c r="B9" s="490" t="s">
        <v>514</v>
      </c>
      <c r="C9" s="847" t="s">
        <v>494</v>
      </c>
      <c r="D9" s="847"/>
      <c r="E9" s="847"/>
      <c r="F9" s="87" t="s">
        <v>141</v>
      </c>
      <c r="G9" s="70"/>
      <c r="T9" s="195" t="s">
        <v>141</v>
      </c>
    </row>
    <row r="10" spans="1:20" ht="15">
      <c r="A10" s="106"/>
      <c r="B10" s="490" t="s">
        <v>515</v>
      </c>
      <c r="C10" s="613" t="s">
        <v>494</v>
      </c>
      <c r="D10" s="133"/>
      <c r="E10" s="134"/>
      <c r="F10" s="87" t="s">
        <v>141</v>
      </c>
      <c r="H10" s="776" t="s">
        <v>516</v>
      </c>
      <c r="I10" s="776" t="s">
        <v>519</v>
      </c>
      <c r="L10" s="776" t="s">
        <v>1093</v>
      </c>
      <c r="M10" s="776" t="s">
        <v>1091</v>
      </c>
      <c r="T10" s="195" t="s">
        <v>141</v>
      </c>
    </row>
    <row r="11" spans="1:20" ht="15">
      <c r="A11" s="106"/>
      <c r="B11" s="491" t="s">
        <v>517</v>
      </c>
      <c r="C11" s="773" t="s">
        <v>494</v>
      </c>
      <c r="D11" s="97"/>
      <c r="E11" s="97"/>
      <c r="F11" s="87" t="s">
        <v>141</v>
      </c>
      <c r="H11" s="110" t="b">
        <f>TRIM(UPPER(C10))=UPPER($H$4)</f>
        <v>0</v>
      </c>
      <c r="I11" s="110" t="b">
        <f>TRIM(UPPER(C14))="YES"</f>
        <v>0</v>
      </c>
      <c r="L11" s="110" t="b">
        <f>C13=$L$5</f>
        <v>0</v>
      </c>
      <c r="M11" s="110" t="b">
        <f>OR(C12=$M$4,C12=$M$6)</f>
        <v>0</v>
      </c>
      <c r="T11" s="195" t="s">
        <v>141</v>
      </c>
    </row>
    <row r="12" spans="1:20" ht="15">
      <c r="A12" s="106"/>
      <c r="B12" s="491" t="s">
        <v>870</v>
      </c>
      <c r="C12" s="613" t="s">
        <v>494</v>
      </c>
      <c r="D12" s="97"/>
      <c r="E12" s="97"/>
      <c r="F12" s="87" t="s">
        <v>141</v>
      </c>
      <c r="H12" s="776" t="s">
        <v>520</v>
      </c>
      <c r="L12" s="776" t="s">
        <v>1992</v>
      </c>
      <c r="M12" s="776" t="s">
        <v>1092</v>
      </c>
      <c r="T12" s="195" t="s">
        <v>141</v>
      </c>
    </row>
    <row r="13" spans="1:20" ht="15">
      <c r="A13" s="106"/>
      <c r="B13" s="2" t="s">
        <v>518</v>
      </c>
      <c r="C13" s="770" t="s">
        <v>494</v>
      </c>
      <c r="D13" s="97"/>
      <c r="E13" s="109"/>
      <c r="F13" s="87" t="s">
        <v>141</v>
      </c>
      <c r="H13" s="110" t="b">
        <f>TRIM(UPPER(C16))=UPPER($H$4)</f>
        <v>0</v>
      </c>
      <c r="L13" s="110" t="b">
        <f>C13=$L$4</f>
        <v>0</v>
      </c>
      <c r="M13" s="110" t="b">
        <f>OR(C12=$M$5,C12=$M$6)</f>
        <v>0</v>
      </c>
      <c r="T13" s="195" t="s">
        <v>141</v>
      </c>
    </row>
    <row r="14" spans="1:20" ht="15">
      <c r="A14" s="106"/>
      <c r="B14" s="490" t="s">
        <v>872</v>
      </c>
      <c r="C14" s="772" t="s">
        <v>494</v>
      </c>
      <c r="D14" s="97"/>
      <c r="E14" s="109"/>
      <c r="F14" s="87" t="s">
        <v>141</v>
      </c>
      <c r="H14" s="776" t="s">
        <v>522</v>
      </c>
      <c r="T14" s="195" t="s">
        <v>141</v>
      </c>
    </row>
    <row r="15" spans="1:20" ht="15">
      <c r="A15" s="106"/>
      <c r="B15" s="492" t="s">
        <v>873</v>
      </c>
      <c r="C15" s="771" t="s">
        <v>494</v>
      </c>
      <c r="D15" s="97"/>
      <c r="E15" s="109"/>
      <c r="F15" s="87" t="s">
        <v>141</v>
      </c>
      <c r="H15" s="110" t="b">
        <f>TRIM(UPPER(C17))=UPPER($H$4)</f>
        <v>0</v>
      </c>
      <c r="T15" s="195" t="s">
        <v>141</v>
      </c>
    </row>
    <row r="16" spans="1:20" ht="15">
      <c r="A16" s="106"/>
      <c r="B16" s="490" t="s">
        <v>1983</v>
      </c>
      <c r="C16" s="770" t="s">
        <v>494</v>
      </c>
      <c r="D16" s="97"/>
      <c r="E16" s="109"/>
      <c r="F16" s="87" t="s">
        <v>141</v>
      </c>
      <c r="H16" s="776" t="s">
        <v>1094</v>
      </c>
      <c r="T16" s="195" t="s">
        <v>141</v>
      </c>
    </row>
    <row r="17" spans="1:20" ht="15">
      <c r="A17" s="106"/>
      <c r="B17" s="490" t="s">
        <v>521</v>
      </c>
      <c r="C17" s="772" t="s">
        <v>494</v>
      </c>
      <c r="D17" s="97"/>
      <c r="E17" s="109"/>
      <c r="F17" s="87" t="s">
        <v>141</v>
      </c>
      <c r="H17" s="110" t="b">
        <f>TRIM(UPPER(C19))=UPPER($H$4)</f>
        <v>0</v>
      </c>
      <c r="T17" s="195" t="s">
        <v>141</v>
      </c>
    </row>
    <row r="18" spans="1:20" s="339" customFormat="1" ht="15">
      <c r="A18" s="106"/>
      <c r="B18" s="769" t="s">
        <v>2021</v>
      </c>
      <c r="C18" s="772" t="s">
        <v>494</v>
      </c>
      <c r="D18" s="97"/>
      <c r="E18" s="109"/>
      <c r="F18" s="87" t="s">
        <v>141</v>
      </c>
      <c r="T18" s="195" t="s">
        <v>141</v>
      </c>
    </row>
    <row r="19" spans="1:20" ht="15">
      <c r="A19" s="106"/>
      <c r="B19" s="490" t="s">
        <v>1979</v>
      </c>
      <c r="C19" s="772" t="s">
        <v>494</v>
      </c>
      <c r="D19" s="97"/>
      <c r="E19" s="109"/>
      <c r="F19" s="87" t="s">
        <v>141</v>
      </c>
      <c r="T19" s="195" t="s">
        <v>141</v>
      </c>
    </row>
    <row r="20" spans="1:20" s="339" customFormat="1" ht="15">
      <c r="A20" s="106"/>
      <c r="B20" s="490" t="s">
        <v>1982</v>
      </c>
      <c r="C20" s="771" t="s">
        <v>494</v>
      </c>
      <c r="D20" s="97"/>
      <c r="E20" s="109"/>
      <c r="F20" s="87" t="s">
        <v>141</v>
      </c>
      <c r="T20" s="195" t="s">
        <v>141</v>
      </c>
    </row>
    <row r="21" spans="1:20" ht="15">
      <c r="A21" s="106"/>
      <c r="B21" s="2" t="s">
        <v>523</v>
      </c>
      <c r="C21" s="493">
        <v>2013</v>
      </c>
      <c r="D21" s="97"/>
      <c r="E21" s="109"/>
      <c r="F21" s="87" t="s">
        <v>141</v>
      </c>
      <c r="G21" s="70"/>
      <c r="H21" s="70"/>
      <c r="T21" s="195" t="s">
        <v>141</v>
      </c>
    </row>
    <row r="22" spans="1:20" ht="15">
      <c r="A22" s="106"/>
      <c r="B22" s="492" t="s">
        <v>869</v>
      </c>
      <c r="C22" s="773">
        <v>41639</v>
      </c>
      <c r="D22" s="97"/>
      <c r="E22" s="109"/>
      <c r="F22" s="87" t="s">
        <v>141</v>
      </c>
      <c r="G22" s="70"/>
      <c r="H22" s="70"/>
      <c r="I22" s="61" t="s">
        <v>1993</v>
      </c>
      <c r="J22" s="339"/>
      <c r="K22" s="339"/>
      <c r="L22" s="339"/>
      <c r="M22" s="339"/>
      <c r="T22" s="195" t="s">
        <v>141</v>
      </c>
    </row>
    <row r="23" spans="1:20" ht="15">
      <c r="A23" s="106"/>
      <c r="B23" s="490" t="s">
        <v>524</v>
      </c>
      <c r="C23" s="770" t="s">
        <v>494</v>
      </c>
      <c r="D23" s="494" t="s">
        <v>525</v>
      </c>
      <c r="E23" s="109"/>
      <c r="F23" s="87" t="s">
        <v>141</v>
      </c>
      <c r="G23" s="70"/>
      <c r="H23" s="70"/>
      <c r="J23" s="779" t="s">
        <v>949</v>
      </c>
      <c r="L23" s="111" t="s">
        <v>526</v>
      </c>
      <c r="M23" s="112">
        <f ca="1">INDEX(K3:K5,K2)*SUM(OFFSET(M24,J24,0))</f>
        <v>0</v>
      </c>
      <c r="T23" s="195" t="s">
        <v>141</v>
      </c>
    </row>
    <row r="24" spans="1:20" ht="15">
      <c r="A24" s="106"/>
      <c r="B24" s="490" t="s">
        <v>527</v>
      </c>
      <c r="C24" s="771" t="s">
        <v>494</v>
      </c>
      <c r="D24" s="113">
        <f>$M$23</f>
        <v>0</v>
      </c>
      <c r="E24" s="109"/>
      <c r="F24" s="87" t="s">
        <v>141</v>
      </c>
      <c r="H24" s="70"/>
      <c r="I24" s="115" t="s">
        <v>528</v>
      </c>
      <c r="J24" s="116">
        <f>IF(ISERROR(MATCH(C23,I25:I100,0)),1,MATCH(C23,I25:I100,0))</f>
        <v>1</v>
      </c>
      <c r="K24" s="95" t="s">
        <v>529</v>
      </c>
      <c r="L24" s="95" t="s">
        <v>530</v>
      </c>
      <c r="M24" s="96" t="s">
        <v>531</v>
      </c>
      <c r="O24" s="117" t="s">
        <v>529</v>
      </c>
      <c r="P24" s="111" t="s">
        <v>532</v>
      </c>
      <c r="Q24" s="115" t="s">
        <v>528</v>
      </c>
      <c r="R24" s="115" t="s">
        <v>533</v>
      </c>
      <c r="S24" s="115" t="s">
        <v>534</v>
      </c>
      <c r="T24" s="195" t="s">
        <v>141</v>
      </c>
    </row>
    <row r="25" spans="1:20" ht="15">
      <c r="A25" s="106"/>
      <c r="B25" s="2" t="s">
        <v>535</v>
      </c>
      <c r="C25" s="770" t="s">
        <v>494</v>
      </c>
      <c r="D25" s="109"/>
      <c r="E25" s="109"/>
      <c r="F25" s="87" t="s">
        <v>141</v>
      </c>
      <c r="G25" s="88">
        <f>MATCH(C25,_AllCountries,0)</f>
        <v>1</v>
      </c>
      <c r="H25" s="70"/>
      <c r="I25" s="94" t="s">
        <v>494</v>
      </c>
      <c r="J25" s="94" t="s">
        <v>494</v>
      </c>
      <c r="K25" s="94" t="s">
        <v>494</v>
      </c>
      <c r="L25" s="94" t="s">
        <v>494</v>
      </c>
      <c r="M25" s="94" t="s">
        <v>494</v>
      </c>
      <c r="O25" s="94" t="s">
        <v>494</v>
      </c>
      <c r="P25" s="94" t="s">
        <v>494</v>
      </c>
      <c r="Q25" s="94" t="s">
        <v>494</v>
      </c>
      <c r="R25" s="94" t="s">
        <v>494</v>
      </c>
      <c r="S25" s="94" t="s">
        <v>494</v>
      </c>
      <c r="T25" s="195" t="s">
        <v>141</v>
      </c>
    </row>
    <row r="26" spans="1:20" ht="15">
      <c r="A26" s="106"/>
      <c r="B26" s="490" t="s">
        <v>536</v>
      </c>
      <c r="C26" s="772" t="s">
        <v>494</v>
      </c>
      <c r="D26" s="118"/>
      <c r="E26" s="109"/>
      <c r="F26" s="87" t="s">
        <v>141</v>
      </c>
      <c r="G26" s="88">
        <f>MATCH(C26,_EEACountries,0)</f>
        <v>1</v>
      </c>
      <c r="H26" s="70"/>
      <c r="I26" s="119" t="s">
        <v>538</v>
      </c>
      <c r="J26" s="119" t="s">
        <v>539</v>
      </c>
      <c r="K26" s="119" t="s">
        <v>540</v>
      </c>
      <c r="L26" s="777">
        <v>5.0599765604</v>
      </c>
      <c r="M26" s="777">
        <v>0.197629374</v>
      </c>
      <c r="O26" s="119" t="s">
        <v>537</v>
      </c>
      <c r="P26" s="120" t="s">
        <v>541</v>
      </c>
      <c r="Q26" s="119" t="s">
        <v>542</v>
      </c>
      <c r="R26" s="119" t="s">
        <v>543</v>
      </c>
      <c r="S26" s="119" t="s">
        <v>544</v>
      </c>
      <c r="T26" s="195" t="s">
        <v>141</v>
      </c>
    </row>
    <row r="27" spans="1:20" ht="15">
      <c r="A27" s="106"/>
      <c r="B27" s="492" t="s">
        <v>545</v>
      </c>
      <c r="C27" s="780" t="s">
        <v>494</v>
      </c>
      <c r="D27" s="109"/>
      <c r="E27" s="109"/>
      <c r="F27" s="87" t="s">
        <v>141</v>
      </c>
      <c r="G27" s="70"/>
      <c r="H27" s="70"/>
      <c r="I27" s="119" t="s">
        <v>546</v>
      </c>
      <c r="J27" s="119" t="s">
        <v>547</v>
      </c>
      <c r="K27" s="119" t="s">
        <v>548</v>
      </c>
      <c r="L27" s="777">
        <v>77.2151998261</v>
      </c>
      <c r="M27" s="777">
        <v>0.012950818</v>
      </c>
      <c r="O27" s="119" t="s">
        <v>549</v>
      </c>
      <c r="P27" s="120" t="s">
        <v>541</v>
      </c>
      <c r="Q27" s="119" t="s">
        <v>542</v>
      </c>
      <c r="R27" s="119" t="s">
        <v>543</v>
      </c>
      <c r="S27" s="119" t="s">
        <v>550</v>
      </c>
      <c r="T27" s="195" t="s">
        <v>141</v>
      </c>
    </row>
    <row r="28" spans="1:20" ht="15">
      <c r="A28" s="97"/>
      <c r="B28" s="97"/>
      <c r="C28" s="97"/>
      <c r="D28" s="97"/>
      <c r="E28" s="97"/>
      <c r="F28" s="87" t="s">
        <v>141</v>
      </c>
      <c r="G28" s="70"/>
      <c r="H28" s="70"/>
      <c r="I28" s="119" t="s">
        <v>551</v>
      </c>
      <c r="J28" s="119" t="s">
        <v>552</v>
      </c>
      <c r="K28" s="119" t="s">
        <v>553</v>
      </c>
      <c r="L28" s="777">
        <v>140.4796960785</v>
      </c>
      <c r="M28" s="777">
        <v>0.0071184664</v>
      </c>
      <c r="O28" s="119" t="s">
        <v>554</v>
      </c>
      <c r="P28" s="120" t="s">
        <v>555</v>
      </c>
      <c r="Q28" s="119" t="s">
        <v>556</v>
      </c>
      <c r="R28" s="119" t="s">
        <v>543</v>
      </c>
      <c r="S28" s="119" t="s">
        <v>557</v>
      </c>
      <c r="T28" s="195" t="s">
        <v>141</v>
      </c>
    </row>
    <row r="29" spans="1:20" ht="15">
      <c r="A29" s="97"/>
      <c r="B29" s="103" t="s">
        <v>558</v>
      </c>
      <c r="C29" s="104"/>
      <c r="D29" s="104"/>
      <c r="E29" s="105"/>
      <c r="F29" s="87" t="s">
        <v>141</v>
      </c>
      <c r="G29" s="70"/>
      <c r="H29" s="70"/>
      <c r="I29" s="119" t="s">
        <v>559</v>
      </c>
      <c r="J29" s="119" t="s">
        <v>560</v>
      </c>
      <c r="K29" s="119" t="s">
        <v>561</v>
      </c>
      <c r="L29" s="777">
        <v>8.9820391027</v>
      </c>
      <c r="M29" s="777">
        <v>0.111333294</v>
      </c>
      <c r="O29" s="119" t="s">
        <v>690</v>
      </c>
      <c r="P29" s="120" t="s">
        <v>689</v>
      </c>
      <c r="Q29" s="119" t="s">
        <v>688</v>
      </c>
      <c r="R29" s="119" t="s">
        <v>543</v>
      </c>
      <c r="S29" s="119" t="s">
        <v>811</v>
      </c>
      <c r="T29" s="195" t="s">
        <v>141</v>
      </c>
    </row>
    <row r="30" spans="1:20" ht="15">
      <c r="A30" s="106"/>
      <c r="B30" s="2" t="s">
        <v>824</v>
      </c>
      <c r="C30" s="842" t="s">
        <v>494</v>
      </c>
      <c r="D30" s="842"/>
      <c r="E30" s="842"/>
      <c r="F30" s="87" t="s">
        <v>141</v>
      </c>
      <c r="G30" s="70"/>
      <c r="H30" s="70"/>
      <c r="I30" s="119" t="s">
        <v>564</v>
      </c>
      <c r="J30" s="119" t="s">
        <v>565</v>
      </c>
      <c r="K30" s="119" t="s">
        <v>566</v>
      </c>
      <c r="L30" s="777">
        <v>1.5430370204</v>
      </c>
      <c r="M30" s="777">
        <v>0.6480725911</v>
      </c>
      <c r="O30" s="119" t="s">
        <v>562</v>
      </c>
      <c r="P30" s="120" t="s">
        <v>541</v>
      </c>
      <c r="Q30" s="119" t="s">
        <v>542</v>
      </c>
      <c r="R30" s="119" t="s">
        <v>543</v>
      </c>
      <c r="S30" s="119" t="s">
        <v>563</v>
      </c>
      <c r="T30" s="195" t="s">
        <v>141</v>
      </c>
    </row>
    <row r="31" spans="1:20" ht="15">
      <c r="A31" s="106"/>
      <c r="B31" s="495" t="s">
        <v>571</v>
      </c>
      <c r="C31" s="843" t="s">
        <v>494</v>
      </c>
      <c r="D31" s="843"/>
      <c r="E31" s="843"/>
      <c r="F31" s="87" t="s">
        <v>141</v>
      </c>
      <c r="G31" s="70"/>
      <c r="H31" s="70"/>
      <c r="I31" s="119" t="s">
        <v>572</v>
      </c>
      <c r="J31" s="119" t="s">
        <v>573</v>
      </c>
      <c r="K31" s="119" t="s">
        <v>574</v>
      </c>
      <c r="L31" s="777">
        <v>2.7552282792</v>
      </c>
      <c r="M31" s="777">
        <v>0.3629463328</v>
      </c>
      <c r="O31" s="119" t="s">
        <v>567</v>
      </c>
      <c r="P31" s="120" t="s">
        <v>568</v>
      </c>
      <c r="Q31" s="119" t="s">
        <v>569</v>
      </c>
      <c r="R31" s="119" t="s">
        <v>543</v>
      </c>
      <c r="S31" s="119" t="s">
        <v>570</v>
      </c>
      <c r="T31" s="195" t="s">
        <v>141</v>
      </c>
    </row>
    <row r="32" spans="1:20" ht="15">
      <c r="A32" s="106"/>
      <c r="B32" s="495" t="s">
        <v>579</v>
      </c>
      <c r="C32" s="844" t="s">
        <v>494</v>
      </c>
      <c r="D32" s="844"/>
      <c r="E32" s="844"/>
      <c r="F32" s="87" t="s">
        <v>141</v>
      </c>
      <c r="G32" s="70"/>
      <c r="H32" s="70"/>
      <c r="I32" s="119" t="s">
        <v>580</v>
      </c>
      <c r="J32" s="119" t="s">
        <v>581</v>
      </c>
      <c r="K32" s="119" t="s">
        <v>582</v>
      </c>
      <c r="L32" s="777">
        <v>106.4699079993</v>
      </c>
      <c r="M32" s="777">
        <v>0.0093923252</v>
      </c>
      <c r="O32" s="119" t="s">
        <v>575</v>
      </c>
      <c r="P32" s="120" t="s">
        <v>576</v>
      </c>
      <c r="Q32" s="119" t="s">
        <v>577</v>
      </c>
      <c r="R32" s="119" t="s">
        <v>543</v>
      </c>
      <c r="S32" s="119" t="s">
        <v>578</v>
      </c>
      <c r="T32" s="195" t="s">
        <v>141</v>
      </c>
    </row>
    <row r="33" spans="1:20" ht="15">
      <c r="A33" s="106"/>
      <c r="B33" s="496" t="s">
        <v>585</v>
      </c>
      <c r="C33" s="845" t="s">
        <v>494</v>
      </c>
      <c r="D33" s="845"/>
      <c r="E33" s="845"/>
      <c r="F33" s="87" t="s">
        <v>141</v>
      </c>
      <c r="G33" s="70"/>
      <c r="H33" s="70"/>
      <c r="I33" s="119" t="s">
        <v>556</v>
      </c>
      <c r="J33" s="119" t="s">
        <v>555</v>
      </c>
      <c r="K33" s="119" t="s">
        <v>554</v>
      </c>
      <c r="L33" s="777">
        <v>1.9558967315</v>
      </c>
      <c r="M33" s="777">
        <v>0.5112744369</v>
      </c>
      <c r="O33" s="119" t="s">
        <v>583</v>
      </c>
      <c r="P33" s="120" t="s">
        <v>541</v>
      </c>
      <c r="Q33" s="119" t="s">
        <v>542</v>
      </c>
      <c r="R33" s="119" t="s">
        <v>543</v>
      </c>
      <c r="S33" s="119" t="s">
        <v>584</v>
      </c>
      <c r="T33" s="195" t="s">
        <v>141</v>
      </c>
    </row>
    <row r="34" spans="1:20" ht="15">
      <c r="A34" s="106"/>
      <c r="B34" s="2" t="s">
        <v>824</v>
      </c>
      <c r="C34" s="842" t="s">
        <v>494</v>
      </c>
      <c r="D34" s="842"/>
      <c r="E34" s="842"/>
      <c r="F34" s="87" t="s">
        <v>141</v>
      </c>
      <c r="G34" s="70"/>
      <c r="H34" s="70"/>
      <c r="I34" s="119" t="s">
        <v>588</v>
      </c>
      <c r="J34" s="119" t="s">
        <v>589</v>
      </c>
      <c r="K34" s="119" t="s">
        <v>590</v>
      </c>
      <c r="L34" s="777">
        <v>0.519497378</v>
      </c>
      <c r="M34" s="777">
        <v>1.9249375306</v>
      </c>
      <c r="O34" s="119" t="s">
        <v>586</v>
      </c>
      <c r="P34" s="120" t="s">
        <v>541</v>
      </c>
      <c r="Q34" s="119" t="s">
        <v>542</v>
      </c>
      <c r="R34" s="119" t="s">
        <v>543</v>
      </c>
      <c r="S34" s="119" t="s">
        <v>587</v>
      </c>
      <c r="T34" s="195" t="s">
        <v>141</v>
      </c>
    </row>
    <row r="35" spans="1:20" ht="15">
      <c r="A35" s="106"/>
      <c r="B35" s="495" t="s">
        <v>571</v>
      </c>
      <c r="C35" s="843" t="s">
        <v>494</v>
      </c>
      <c r="D35" s="843"/>
      <c r="E35" s="843"/>
      <c r="F35" s="87" t="s">
        <v>141</v>
      </c>
      <c r="G35" s="70"/>
      <c r="H35" s="70"/>
      <c r="I35" s="119" t="s">
        <v>593</v>
      </c>
      <c r="J35" s="119" t="s">
        <v>594</v>
      </c>
      <c r="K35" s="119" t="s">
        <v>595</v>
      </c>
      <c r="L35" s="777">
        <v>1.3776141396</v>
      </c>
      <c r="M35" s="777">
        <v>0.7258926656</v>
      </c>
      <c r="O35" s="119" t="s">
        <v>591</v>
      </c>
      <c r="P35" s="120" t="s">
        <v>541</v>
      </c>
      <c r="Q35" s="119" t="s">
        <v>542</v>
      </c>
      <c r="R35" s="119" t="s">
        <v>543</v>
      </c>
      <c r="S35" s="119" t="s">
        <v>592</v>
      </c>
      <c r="T35" s="195" t="s">
        <v>141</v>
      </c>
    </row>
    <row r="36" spans="1:20" ht="15">
      <c r="A36" s="106"/>
      <c r="B36" s="495" t="s">
        <v>579</v>
      </c>
      <c r="C36" s="844" t="s">
        <v>494</v>
      </c>
      <c r="D36" s="844"/>
      <c r="E36" s="844"/>
      <c r="F36" s="87" t="s">
        <v>141</v>
      </c>
      <c r="G36" s="70"/>
      <c r="H36" s="70"/>
      <c r="I36" s="119" t="s">
        <v>598</v>
      </c>
      <c r="J36" s="119" t="s">
        <v>599</v>
      </c>
      <c r="K36" s="119" t="s">
        <v>600</v>
      </c>
      <c r="L36" s="777">
        <v>3.2539247993</v>
      </c>
      <c r="M36" s="777">
        <v>0.3073211772</v>
      </c>
      <c r="O36" s="119" t="s">
        <v>596</v>
      </c>
      <c r="P36" s="120" t="s">
        <v>541</v>
      </c>
      <c r="Q36" s="119" t="s">
        <v>542</v>
      </c>
      <c r="R36" s="119" t="s">
        <v>543</v>
      </c>
      <c r="S36" s="119" t="s">
        <v>597</v>
      </c>
      <c r="T36" s="195" t="s">
        <v>141</v>
      </c>
    </row>
    <row r="37" spans="1:20" ht="15">
      <c r="A37" s="106"/>
      <c r="B37" s="496" t="s">
        <v>585</v>
      </c>
      <c r="C37" s="845" t="s">
        <v>494</v>
      </c>
      <c r="D37" s="845"/>
      <c r="E37" s="845"/>
      <c r="F37" s="87" t="s">
        <v>141</v>
      </c>
      <c r="G37" s="70"/>
      <c r="H37" s="70"/>
      <c r="I37" s="119" t="s">
        <v>603</v>
      </c>
      <c r="J37" s="119" t="s">
        <v>604</v>
      </c>
      <c r="K37" s="119" t="s">
        <v>605</v>
      </c>
      <c r="L37" s="777">
        <v>1.3776141396</v>
      </c>
      <c r="M37" s="777">
        <v>0.7258926656</v>
      </c>
      <c r="O37" s="119" t="s">
        <v>601</v>
      </c>
      <c r="P37" s="120" t="s">
        <v>541</v>
      </c>
      <c r="Q37" s="119" t="s">
        <v>542</v>
      </c>
      <c r="R37" s="119" t="s">
        <v>543</v>
      </c>
      <c r="S37" s="119" t="s">
        <v>602</v>
      </c>
      <c r="T37" s="195" t="s">
        <v>141</v>
      </c>
    </row>
    <row r="38" spans="1:20" ht="15">
      <c r="A38" s="287"/>
      <c r="B38" s="287"/>
      <c r="C38" s="287"/>
      <c r="D38" s="287"/>
      <c r="E38" s="287"/>
      <c r="F38" s="87" t="s">
        <v>141</v>
      </c>
      <c r="G38" s="70" t="s">
        <v>1994</v>
      </c>
      <c r="H38" s="70"/>
      <c r="I38" s="119" t="s">
        <v>610</v>
      </c>
      <c r="J38" s="119" t="s">
        <v>611</v>
      </c>
      <c r="K38" s="119" t="s">
        <v>612</v>
      </c>
      <c r="L38" s="777">
        <v>1.4647199356</v>
      </c>
      <c r="M38" s="777">
        <v>0.6827243732</v>
      </c>
      <c r="O38" s="119" t="s">
        <v>606</v>
      </c>
      <c r="P38" s="120" t="s">
        <v>607</v>
      </c>
      <c r="Q38" s="119" t="s">
        <v>608</v>
      </c>
      <c r="R38" s="119" t="s">
        <v>543</v>
      </c>
      <c r="S38" s="119" t="s">
        <v>609</v>
      </c>
      <c r="T38" s="195" t="s">
        <v>141</v>
      </c>
    </row>
    <row r="39" spans="2:20" ht="15">
      <c r="B39" s="103" t="s">
        <v>1980</v>
      </c>
      <c r="C39" s="104"/>
      <c r="D39" s="104"/>
      <c r="E39" s="105"/>
      <c r="F39" s="87" t="s">
        <v>141</v>
      </c>
      <c r="G39" s="88">
        <f>COUNTA(B:B)-COUNTA(B$1:B40)</f>
        <v>0</v>
      </c>
      <c r="H39" s="70"/>
      <c r="I39" s="119" t="s">
        <v>617</v>
      </c>
      <c r="J39" s="119" t="s">
        <v>618</v>
      </c>
      <c r="K39" s="119" t="s">
        <v>619</v>
      </c>
      <c r="L39" s="777">
        <v>1.2269691801</v>
      </c>
      <c r="M39" s="777">
        <v>0.8150163967</v>
      </c>
      <c r="O39" s="119" t="s">
        <v>613</v>
      </c>
      <c r="P39" s="120" t="s">
        <v>614</v>
      </c>
      <c r="Q39" s="119" t="s">
        <v>615</v>
      </c>
      <c r="R39" s="119" t="s">
        <v>543</v>
      </c>
      <c r="S39" s="119" t="s">
        <v>616</v>
      </c>
      <c r="T39" s="195" t="s">
        <v>141</v>
      </c>
    </row>
    <row r="40" spans="2:20" ht="30">
      <c r="B40" s="497" t="s">
        <v>1981</v>
      </c>
      <c r="C40" s="498" t="s">
        <v>535</v>
      </c>
      <c r="D40" s="498" t="s">
        <v>2057</v>
      </c>
      <c r="E40" s="498" t="s">
        <v>54</v>
      </c>
      <c r="F40" s="87" t="s">
        <v>141</v>
      </c>
      <c r="G40" s="70"/>
      <c r="H40" s="70"/>
      <c r="I40" s="119" t="s">
        <v>622</v>
      </c>
      <c r="J40" s="119" t="s">
        <v>623</v>
      </c>
      <c r="K40" s="119" t="s">
        <v>624</v>
      </c>
      <c r="L40" s="777">
        <v>723.8371696208</v>
      </c>
      <c r="M40" s="777">
        <v>0.0013815262</v>
      </c>
      <c r="O40" s="119" t="s">
        <v>620</v>
      </c>
      <c r="P40" s="120" t="s">
        <v>541</v>
      </c>
      <c r="Q40" s="119" t="s">
        <v>542</v>
      </c>
      <c r="R40" s="119" t="s">
        <v>543</v>
      </c>
      <c r="S40" s="119" t="s">
        <v>621</v>
      </c>
      <c r="T40" s="195" t="s">
        <v>141</v>
      </c>
    </row>
    <row r="41" spans="1:20" ht="15">
      <c r="A41" s="61">
        <v>1</v>
      </c>
      <c r="B41" s="340"/>
      <c r="C41" s="770" t="s">
        <v>494</v>
      </c>
      <c r="D41" s="272" t="s">
        <v>494</v>
      </c>
      <c r="E41" s="272" t="s">
        <v>494</v>
      </c>
      <c r="F41" s="87" t="s">
        <v>141</v>
      </c>
      <c r="G41" s="70"/>
      <c r="H41" s="70"/>
      <c r="I41" s="119" t="s">
        <v>627</v>
      </c>
      <c r="J41" s="119" t="s">
        <v>628</v>
      </c>
      <c r="K41" s="119" t="s">
        <v>629</v>
      </c>
      <c r="L41" s="777">
        <v>8.3400336092</v>
      </c>
      <c r="M41" s="777">
        <v>0.1199035935</v>
      </c>
      <c r="O41" s="119" t="s">
        <v>625</v>
      </c>
      <c r="P41" s="120" t="s">
        <v>541</v>
      </c>
      <c r="Q41" s="119" t="s">
        <v>542</v>
      </c>
      <c r="R41" s="119" t="s">
        <v>543</v>
      </c>
      <c r="S41" s="119" t="s">
        <v>626</v>
      </c>
      <c r="T41" s="195" t="s">
        <v>141</v>
      </c>
    </row>
    <row r="42" spans="1:20" ht="15">
      <c r="A42" s="61">
        <v>2</v>
      </c>
      <c r="B42" s="340"/>
      <c r="C42" s="770" t="s">
        <v>494</v>
      </c>
      <c r="D42" s="272" t="s">
        <v>494</v>
      </c>
      <c r="E42" s="272" t="s">
        <v>494</v>
      </c>
      <c r="F42" s="87" t="s">
        <v>141</v>
      </c>
      <c r="G42" s="70"/>
      <c r="H42" s="70"/>
      <c r="I42" s="119" t="s">
        <v>634</v>
      </c>
      <c r="J42" s="119" t="s">
        <v>635</v>
      </c>
      <c r="K42" s="119" t="s">
        <v>636</v>
      </c>
      <c r="L42" s="777">
        <v>2654.3625047428</v>
      </c>
      <c r="M42" s="777">
        <v>0.0003767383</v>
      </c>
      <c r="O42" s="119" t="s">
        <v>630</v>
      </c>
      <c r="P42" s="120" t="s">
        <v>631</v>
      </c>
      <c r="Q42" s="119" t="s">
        <v>632</v>
      </c>
      <c r="R42" s="119" t="s">
        <v>543</v>
      </c>
      <c r="S42" s="119" t="s">
        <v>633</v>
      </c>
      <c r="T42" s="195" t="s">
        <v>141</v>
      </c>
    </row>
    <row r="43" spans="1:20" ht="15">
      <c r="A43" s="61">
        <v>3</v>
      </c>
      <c r="B43" s="340"/>
      <c r="C43" s="770" t="s">
        <v>494</v>
      </c>
      <c r="D43" s="272" t="s">
        <v>494</v>
      </c>
      <c r="E43" s="272" t="s">
        <v>494</v>
      </c>
      <c r="F43" s="87" t="s">
        <v>141</v>
      </c>
      <c r="G43" s="70"/>
      <c r="H43" s="70"/>
      <c r="I43" s="119" t="s">
        <v>638</v>
      </c>
      <c r="J43" s="119" t="s">
        <v>639</v>
      </c>
      <c r="K43" s="119" t="s">
        <v>640</v>
      </c>
      <c r="L43" s="777">
        <v>688.9448587687</v>
      </c>
      <c r="M43" s="777">
        <v>0.001451495</v>
      </c>
      <c r="O43" s="119" t="s">
        <v>619</v>
      </c>
      <c r="P43" s="120" t="s">
        <v>618</v>
      </c>
      <c r="Q43" s="119" t="s">
        <v>617</v>
      </c>
      <c r="R43" s="119" t="s">
        <v>543</v>
      </c>
      <c r="S43" s="119" t="s">
        <v>637</v>
      </c>
      <c r="T43" s="195" t="s">
        <v>141</v>
      </c>
    </row>
    <row r="44" spans="1:20" ht="15">
      <c r="A44" s="61">
        <v>4</v>
      </c>
      <c r="B44" s="340"/>
      <c r="C44" s="770" t="s">
        <v>494</v>
      </c>
      <c r="D44" s="272" t="s">
        <v>494</v>
      </c>
      <c r="E44" s="272" t="s">
        <v>494</v>
      </c>
      <c r="F44" s="87" t="s">
        <v>141</v>
      </c>
      <c r="G44" s="70"/>
      <c r="H44" s="70"/>
      <c r="I44" s="119" t="s">
        <v>569</v>
      </c>
      <c r="J44" s="119" t="s">
        <v>568</v>
      </c>
      <c r="K44" s="119" t="s">
        <v>567</v>
      </c>
      <c r="L44" s="777">
        <v>27.3608388891</v>
      </c>
      <c r="M44" s="777">
        <v>0.036548587</v>
      </c>
      <c r="O44" s="119" t="s">
        <v>641</v>
      </c>
      <c r="P44" s="120" t="s">
        <v>642</v>
      </c>
      <c r="Q44" s="119" t="s">
        <v>643</v>
      </c>
      <c r="R44" s="119" t="s">
        <v>543</v>
      </c>
      <c r="S44" s="119" t="s">
        <v>644</v>
      </c>
      <c r="T44" s="195" t="s">
        <v>141</v>
      </c>
    </row>
    <row r="45" spans="1:20" ht="15">
      <c r="A45" s="61">
        <v>5</v>
      </c>
      <c r="B45" s="340"/>
      <c r="C45" s="770" t="s">
        <v>494</v>
      </c>
      <c r="D45" s="272" t="s">
        <v>494</v>
      </c>
      <c r="E45" s="272" t="s">
        <v>494</v>
      </c>
      <c r="F45" s="87" t="s">
        <v>141</v>
      </c>
      <c r="G45" s="70"/>
      <c r="H45" s="70"/>
      <c r="I45" s="119" t="s">
        <v>577</v>
      </c>
      <c r="J45" s="119" t="s">
        <v>576</v>
      </c>
      <c r="K45" s="119" t="s">
        <v>575</v>
      </c>
      <c r="L45" s="777">
        <v>7.4602810203</v>
      </c>
      <c r="M45" s="777">
        <v>0.1340432079</v>
      </c>
      <c r="O45" s="119" t="s">
        <v>645</v>
      </c>
      <c r="P45" s="120" t="s">
        <v>541</v>
      </c>
      <c r="Q45" s="119" t="s">
        <v>542</v>
      </c>
      <c r="R45" s="119" t="s">
        <v>543</v>
      </c>
      <c r="S45" s="119" t="s">
        <v>646</v>
      </c>
      <c r="T45" s="195" t="s">
        <v>141</v>
      </c>
    </row>
    <row r="46" spans="1:20" ht="15">
      <c r="A46" s="61">
        <v>6</v>
      </c>
      <c r="B46" s="340"/>
      <c r="C46" s="770" t="s">
        <v>494</v>
      </c>
      <c r="D46" s="272" t="s">
        <v>494</v>
      </c>
      <c r="E46" s="272" t="s">
        <v>494</v>
      </c>
      <c r="F46" s="87" t="s">
        <v>141</v>
      </c>
      <c r="G46" s="70"/>
      <c r="H46" s="70"/>
      <c r="I46" s="119" t="s">
        <v>649</v>
      </c>
      <c r="J46" s="119" t="s">
        <v>650</v>
      </c>
      <c r="K46" s="119" t="s">
        <v>651</v>
      </c>
      <c r="L46" s="777">
        <v>58.5478588386</v>
      </c>
      <c r="M46" s="777">
        <v>0.0170800439</v>
      </c>
      <c r="O46" s="119" t="s">
        <v>647</v>
      </c>
      <c r="P46" s="120" t="s">
        <v>541</v>
      </c>
      <c r="Q46" s="119" t="s">
        <v>542</v>
      </c>
      <c r="R46" s="119" t="s">
        <v>543</v>
      </c>
      <c r="S46" s="119" t="s">
        <v>648</v>
      </c>
      <c r="T46" s="195" t="s">
        <v>141</v>
      </c>
    </row>
    <row r="47" spans="1:20" ht="15">
      <c r="A47" s="61">
        <v>7</v>
      </c>
      <c r="B47" s="340"/>
      <c r="C47" s="770" t="s">
        <v>494</v>
      </c>
      <c r="D47" s="272" t="s">
        <v>494</v>
      </c>
      <c r="E47" s="272" t="s">
        <v>494</v>
      </c>
      <c r="F47" s="87" t="s">
        <v>141</v>
      </c>
      <c r="G47" s="70"/>
      <c r="H47" s="70"/>
      <c r="I47" s="119" t="s">
        <v>654</v>
      </c>
      <c r="J47" s="119" t="s">
        <v>655</v>
      </c>
      <c r="K47" s="119" t="s">
        <v>656</v>
      </c>
      <c r="L47" s="777">
        <v>108.9573199418</v>
      </c>
      <c r="M47" s="777">
        <v>0.0091779056</v>
      </c>
      <c r="O47" s="119" t="s">
        <v>652</v>
      </c>
      <c r="P47" s="120" t="s">
        <v>541</v>
      </c>
      <c r="Q47" s="119" t="s">
        <v>542</v>
      </c>
      <c r="R47" s="119" t="s">
        <v>543</v>
      </c>
      <c r="S47" s="119" t="s">
        <v>653</v>
      </c>
      <c r="T47" s="195" t="s">
        <v>141</v>
      </c>
    </row>
    <row r="48" spans="1:20" ht="15">
      <c r="A48" s="61">
        <v>8</v>
      </c>
      <c r="B48" s="340"/>
      <c r="C48" s="770" t="s">
        <v>494</v>
      </c>
      <c r="D48" s="272" t="s">
        <v>494</v>
      </c>
      <c r="E48" s="272" t="s">
        <v>494</v>
      </c>
      <c r="F48" s="87" t="s">
        <v>141</v>
      </c>
      <c r="G48" s="70"/>
      <c r="H48" s="70"/>
      <c r="I48" s="119" t="s">
        <v>661</v>
      </c>
      <c r="J48" s="119" t="s">
        <v>662</v>
      </c>
      <c r="K48" s="119" t="s">
        <v>663</v>
      </c>
      <c r="L48" s="777">
        <v>9.5757946997</v>
      </c>
      <c r="M48" s="777">
        <v>0.1044299749</v>
      </c>
      <c r="O48" s="119" t="s">
        <v>657</v>
      </c>
      <c r="P48" s="120" t="s">
        <v>658</v>
      </c>
      <c r="Q48" s="119" t="s">
        <v>659</v>
      </c>
      <c r="R48" s="119" t="s">
        <v>543</v>
      </c>
      <c r="S48" s="119" t="s">
        <v>660</v>
      </c>
      <c r="T48" s="195" t="s">
        <v>141</v>
      </c>
    </row>
    <row r="49" spans="1:20" ht="15">
      <c r="A49" s="61">
        <v>9</v>
      </c>
      <c r="B49" s="340"/>
      <c r="C49" s="770" t="s">
        <v>494</v>
      </c>
      <c r="D49" s="272" t="s">
        <v>494</v>
      </c>
      <c r="E49" s="272" t="s">
        <v>494</v>
      </c>
      <c r="F49" s="87" t="s">
        <v>141</v>
      </c>
      <c r="G49" s="70"/>
      <c r="H49" s="70"/>
      <c r="I49" s="119" t="s">
        <v>542</v>
      </c>
      <c r="J49" s="119" t="s">
        <v>541</v>
      </c>
      <c r="K49" s="119" t="s">
        <v>668</v>
      </c>
      <c r="L49" s="777">
        <v>1</v>
      </c>
      <c r="M49" s="777">
        <v>1</v>
      </c>
      <c r="O49" s="119" t="s">
        <v>664</v>
      </c>
      <c r="P49" s="120" t="s">
        <v>665</v>
      </c>
      <c r="Q49" s="119" t="s">
        <v>666</v>
      </c>
      <c r="R49" s="119" t="s">
        <v>543</v>
      </c>
      <c r="S49" s="119" t="s">
        <v>667</v>
      </c>
      <c r="T49" s="195" t="s">
        <v>141</v>
      </c>
    </row>
    <row r="50" spans="1:20" ht="15">
      <c r="A50" s="61">
        <v>10</v>
      </c>
      <c r="B50" s="340"/>
      <c r="C50" s="770" t="s">
        <v>494</v>
      </c>
      <c r="D50" s="272" t="s">
        <v>494</v>
      </c>
      <c r="E50" s="272" t="s">
        <v>494</v>
      </c>
      <c r="F50" s="87" t="s">
        <v>141</v>
      </c>
      <c r="I50" s="119" t="s">
        <v>671</v>
      </c>
      <c r="J50" s="119" t="s">
        <v>672</v>
      </c>
      <c r="K50" s="119" t="s">
        <v>673</v>
      </c>
      <c r="L50" s="777">
        <v>2.57735988</v>
      </c>
      <c r="M50" s="777">
        <v>0.3879939343</v>
      </c>
      <c r="O50" s="119" t="s">
        <v>669</v>
      </c>
      <c r="P50" s="120" t="s">
        <v>541</v>
      </c>
      <c r="Q50" s="119" t="s">
        <v>542</v>
      </c>
      <c r="R50" s="119" t="s">
        <v>543</v>
      </c>
      <c r="S50" s="119" t="s">
        <v>670</v>
      </c>
      <c r="T50" s="195" t="s">
        <v>141</v>
      </c>
    </row>
    <row r="51" spans="1:20" ht="15">
      <c r="A51" s="61">
        <v>11</v>
      </c>
      <c r="B51" s="340"/>
      <c r="C51" s="770" t="s">
        <v>494</v>
      </c>
      <c r="D51" s="272" t="s">
        <v>494</v>
      </c>
      <c r="E51" s="272" t="s">
        <v>494</v>
      </c>
      <c r="F51" s="87" t="s">
        <v>141</v>
      </c>
      <c r="I51" s="119" t="s">
        <v>678</v>
      </c>
      <c r="J51" s="119" t="s">
        <v>679</v>
      </c>
      <c r="K51" s="119" t="s">
        <v>680</v>
      </c>
      <c r="L51" s="777">
        <v>0.8311832475</v>
      </c>
      <c r="M51" s="777">
        <v>1.2031041326</v>
      </c>
      <c r="O51" s="119" t="s">
        <v>674</v>
      </c>
      <c r="P51" s="120" t="s">
        <v>675</v>
      </c>
      <c r="Q51" s="119" t="s">
        <v>676</v>
      </c>
      <c r="R51" s="119" t="s">
        <v>543</v>
      </c>
      <c r="S51" s="119" t="s">
        <v>677</v>
      </c>
      <c r="T51" s="195" t="s">
        <v>141</v>
      </c>
    </row>
    <row r="52" spans="1:20" ht="15">
      <c r="A52" s="61">
        <v>12</v>
      </c>
      <c r="B52" s="340"/>
      <c r="C52" s="770" t="s">
        <v>494</v>
      </c>
      <c r="D52" s="272" t="s">
        <v>494</v>
      </c>
      <c r="E52" s="272" t="s">
        <v>494</v>
      </c>
      <c r="F52" s="87" t="s">
        <v>141</v>
      </c>
      <c r="I52" s="119" t="s">
        <v>683</v>
      </c>
      <c r="J52" s="119" t="s">
        <v>684</v>
      </c>
      <c r="K52" s="119" t="s">
        <v>685</v>
      </c>
      <c r="L52" s="777">
        <v>10.6819318737</v>
      </c>
      <c r="M52" s="777">
        <v>0.0936160249</v>
      </c>
      <c r="O52" s="119" t="s">
        <v>681</v>
      </c>
      <c r="P52" s="120" t="s">
        <v>541</v>
      </c>
      <c r="Q52" s="119" t="s">
        <v>542</v>
      </c>
      <c r="R52" s="119" t="s">
        <v>543</v>
      </c>
      <c r="S52" s="119" t="s">
        <v>682</v>
      </c>
      <c r="T52" s="195" t="s">
        <v>141</v>
      </c>
    </row>
    <row r="53" spans="1:20" ht="15">
      <c r="A53" s="61">
        <v>13</v>
      </c>
      <c r="B53" s="340"/>
      <c r="C53" s="770" t="s">
        <v>494</v>
      </c>
      <c r="D53" s="272" t="s">
        <v>494</v>
      </c>
      <c r="E53" s="272" t="s">
        <v>494</v>
      </c>
      <c r="F53" s="87" t="s">
        <v>141</v>
      </c>
      <c r="I53" s="119" t="s">
        <v>688</v>
      </c>
      <c r="J53" s="119" t="s">
        <v>689</v>
      </c>
      <c r="K53" s="119" t="s">
        <v>690</v>
      </c>
      <c r="L53" s="777">
        <v>7.6205081379</v>
      </c>
      <c r="M53" s="777">
        <v>0.1312248451</v>
      </c>
      <c r="O53" s="119" t="s">
        <v>686</v>
      </c>
      <c r="P53" s="120" t="s">
        <v>541</v>
      </c>
      <c r="Q53" s="119" t="s">
        <v>542</v>
      </c>
      <c r="R53" s="119" t="s">
        <v>543</v>
      </c>
      <c r="S53" s="119" t="s">
        <v>687</v>
      </c>
      <c r="T53" s="195" t="s">
        <v>141</v>
      </c>
    </row>
    <row r="54" spans="1:20" ht="15">
      <c r="A54" s="61">
        <v>14</v>
      </c>
      <c r="B54" s="340"/>
      <c r="C54" s="770" t="s">
        <v>494</v>
      </c>
      <c r="D54" s="272" t="s">
        <v>494</v>
      </c>
      <c r="E54" s="272" t="s">
        <v>494</v>
      </c>
      <c r="F54" s="87" t="s">
        <v>141</v>
      </c>
      <c r="I54" s="119" t="s">
        <v>608</v>
      </c>
      <c r="J54" s="119" t="s">
        <v>607</v>
      </c>
      <c r="K54" s="119" t="s">
        <v>606</v>
      </c>
      <c r="L54" s="777">
        <v>297.2338768181</v>
      </c>
      <c r="M54" s="777">
        <v>0.0033643541</v>
      </c>
      <c r="O54" s="119" t="s">
        <v>691</v>
      </c>
      <c r="P54" s="120" t="s">
        <v>541</v>
      </c>
      <c r="Q54" s="119" t="s">
        <v>542</v>
      </c>
      <c r="R54" s="119" t="s">
        <v>543</v>
      </c>
      <c r="S54" s="119" t="s">
        <v>692</v>
      </c>
      <c r="T54" s="195" t="s">
        <v>141</v>
      </c>
    </row>
    <row r="55" spans="1:20" ht="15">
      <c r="A55" s="61">
        <v>15</v>
      </c>
      <c r="B55" s="340"/>
      <c r="C55" s="770" t="s">
        <v>494</v>
      </c>
      <c r="D55" s="272" t="s">
        <v>494</v>
      </c>
      <c r="E55" s="272" t="s">
        <v>494</v>
      </c>
      <c r="F55" s="87" t="s">
        <v>141</v>
      </c>
      <c r="I55" s="119" t="s">
        <v>697</v>
      </c>
      <c r="J55" s="119" t="s">
        <v>698</v>
      </c>
      <c r="K55" s="119" t="s">
        <v>699</v>
      </c>
      <c r="L55" s="777">
        <v>16753.9921200588</v>
      </c>
      <c r="M55" s="777">
        <v>5.96873E-05</v>
      </c>
      <c r="O55" s="119" t="s">
        <v>693</v>
      </c>
      <c r="P55" s="120" t="s">
        <v>694</v>
      </c>
      <c r="Q55" s="119" t="s">
        <v>695</v>
      </c>
      <c r="R55" s="119" t="s">
        <v>543</v>
      </c>
      <c r="S55" s="119" t="s">
        <v>696</v>
      </c>
      <c r="T55" s="195" t="s">
        <v>141</v>
      </c>
    </row>
    <row r="56" spans="1:20" ht="15">
      <c r="A56" s="61">
        <v>16</v>
      </c>
      <c r="B56" s="340"/>
      <c r="C56" s="770" t="s">
        <v>494</v>
      </c>
      <c r="D56" s="272" t="s">
        <v>494</v>
      </c>
      <c r="E56" s="272" t="s">
        <v>494</v>
      </c>
      <c r="F56" s="87" t="s">
        <v>141</v>
      </c>
      <c r="I56" s="119" t="s">
        <v>701</v>
      </c>
      <c r="J56" s="119" t="s">
        <v>702</v>
      </c>
      <c r="K56" s="119" t="s">
        <v>703</v>
      </c>
      <c r="L56" s="777">
        <v>4.7754606266</v>
      </c>
      <c r="M56" s="777">
        <v>0.2094038833</v>
      </c>
      <c r="O56" s="119" t="s">
        <v>680</v>
      </c>
      <c r="P56" s="120" t="s">
        <v>679</v>
      </c>
      <c r="Q56" s="119" t="s">
        <v>678</v>
      </c>
      <c r="R56" s="119" t="s">
        <v>543</v>
      </c>
      <c r="S56" s="119" t="s">
        <v>700</v>
      </c>
      <c r="T56" s="195" t="s">
        <v>141</v>
      </c>
    </row>
    <row r="57" spans="1:20" ht="15">
      <c r="A57" s="61">
        <v>17</v>
      </c>
      <c r="B57" s="340"/>
      <c r="C57" s="770" t="s">
        <v>494</v>
      </c>
      <c r="D57" s="272" t="s">
        <v>494</v>
      </c>
      <c r="E57" s="272" t="s">
        <v>494</v>
      </c>
      <c r="F57" s="87" t="s">
        <v>141</v>
      </c>
      <c r="I57" s="119" t="s">
        <v>705</v>
      </c>
      <c r="J57" s="119" t="s">
        <v>706</v>
      </c>
      <c r="K57" s="119" t="s">
        <v>707</v>
      </c>
      <c r="L57" s="777">
        <v>85.2178394189</v>
      </c>
      <c r="M57" s="777">
        <v>0.0117346322</v>
      </c>
      <c r="O57" s="119" t="s">
        <v>548</v>
      </c>
      <c r="P57" s="120" t="s">
        <v>547</v>
      </c>
      <c r="Q57" s="119" t="s">
        <v>546</v>
      </c>
      <c r="R57" s="119" t="s">
        <v>704</v>
      </c>
      <c r="S57" s="119"/>
      <c r="T57" s="195" t="s">
        <v>141</v>
      </c>
    </row>
    <row r="58" spans="1:20" ht="15">
      <c r="A58" s="61">
        <v>18</v>
      </c>
      <c r="B58" s="340"/>
      <c r="C58" s="770" t="s">
        <v>494</v>
      </c>
      <c r="D58" s="272" t="s">
        <v>494</v>
      </c>
      <c r="E58" s="272" t="s">
        <v>494</v>
      </c>
      <c r="F58" s="87" t="s">
        <v>141</v>
      </c>
      <c r="I58" s="119" t="s">
        <v>708</v>
      </c>
      <c r="J58" s="119" t="s">
        <v>709</v>
      </c>
      <c r="K58" s="119" t="s">
        <v>710</v>
      </c>
      <c r="L58" s="777">
        <v>1602.2308877473</v>
      </c>
      <c r="M58" s="777">
        <v>0.0006241298</v>
      </c>
      <c r="O58" s="119" t="s">
        <v>553</v>
      </c>
      <c r="P58" s="120" t="s">
        <v>552</v>
      </c>
      <c r="Q58" s="119" t="s">
        <v>551</v>
      </c>
      <c r="R58" s="119" t="s">
        <v>704</v>
      </c>
      <c r="S58" s="119"/>
      <c r="T58" s="195" t="s">
        <v>141</v>
      </c>
    </row>
    <row r="59" spans="1:20" ht="15">
      <c r="A59" s="61">
        <v>19</v>
      </c>
      <c r="B59" s="340"/>
      <c r="C59" s="770" t="s">
        <v>494</v>
      </c>
      <c r="D59" s="272" t="s">
        <v>494</v>
      </c>
      <c r="E59" s="272" t="s">
        <v>494</v>
      </c>
      <c r="F59" s="87" t="s">
        <v>141</v>
      </c>
      <c r="I59" s="119" t="s">
        <v>711</v>
      </c>
      <c r="J59" s="119" t="s">
        <v>712</v>
      </c>
      <c r="K59" s="119" t="s">
        <v>713</v>
      </c>
      <c r="L59" s="777">
        <v>34158.5454895636</v>
      </c>
      <c r="M59" s="777">
        <v>2.92753E-05</v>
      </c>
      <c r="O59" s="119" t="s">
        <v>656</v>
      </c>
      <c r="P59" s="120" t="s">
        <v>655</v>
      </c>
      <c r="Q59" s="119" t="s">
        <v>654</v>
      </c>
      <c r="R59" s="119" t="s">
        <v>704</v>
      </c>
      <c r="S59" s="119"/>
      <c r="T59" s="195" t="s">
        <v>141</v>
      </c>
    </row>
    <row r="60" spans="1:20" ht="15">
      <c r="A60" s="61">
        <v>20</v>
      </c>
      <c r="B60" s="340"/>
      <c r="C60" s="770" t="s">
        <v>494</v>
      </c>
      <c r="D60" s="272" t="s">
        <v>494</v>
      </c>
      <c r="E60" s="272" t="s">
        <v>494</v>
      </c>
      <c r="F60" s="87" t="s">
        <v>141</v>
      </c>
      <c r="I60" s="119" t="s">
        <v>615</v>
      </c>
      <c r="J60" s="119" t="s">
        <v>614</v>
      </c>
      <c r="K60" s="119" t="s">
        <v>613</v>
      </c>
      <c r="L60" s="777">
        <v>159.1144084604</v>
      </c>
      <c r="M60" s="777">
        <v>0.006284786</v>
      </c>
      <c r="O60" s="119" t="s">
        <v>561</v>
      </c>
      <c r="P60" s="120" t="s">
        <v>560</v>
      </c>
      <c r="Q60" s="119" t="s">
        <v>559</v>
      </c>
      <c r="R60" s="119" t="s">
        <v>704</v>
      </c>
      <c r="S60" s="119"/>
      <c r="T60" s="195" t="s">
        <v>141</v>
      </c>
    </row>
    <row r="61" spans="1:20" ht="15">
      <c r="A61" s="61">
        <v>21</v>
      </c>
      <c r="B61" s="340"/>
      <c r="C61" s="770" t="s">
        <v>494</v>
      </c>
      <c r="D61" s="272" t="s">
        <v>494</v>
      </c>
      <c r="E61" s="272" t="s">
        <v>494</v>
      </c>
      <c r="F61" s="87" t="s">
        <v>141</v>
      </c>
      <c r="I61" s="119" t="s">
        <v>714</v>
      </c>
      <c r="J61" s="119" t="s">
        <v>715</v>
      </c>
      <c r="K61" s="119" t="s">
        <v>716</v>
      </c>
      <c r="L61" s="777">
        <v>145.8859483065</v>
      </c>
      <c r="M61" s="777">
        <v>0.0068546698</v>
      </c>
      <c r="O61" s="119" t="s">
        <v>566</v>
      </c>
      <c r="P61" s="120" t="s">
        <v>565</v>
      </c>
      <c r="Q61" s="119" t="s">
        <v>564</v>
      </c>
      <c r="R61" s="119" t="s">
        <v>704</v>
      </c>
      <c r="S61" s="119"/>
      <c r="T61" s="195" t="s">
        <v>141</v>
      </c>
    </row>
    <row r="62" spans="1:20" ht="15">
      <c r="A62" s="61">
        <v>22</v>
      </c>
      <c r="B62" s="643"/>
      <c r="C62" s="770" t="s">
        <v>494</v>
      </c>
      <c r="D62" s="272" t="s">
        <v>494</v>
      </c>
      <c r="E62" s="272" t="s">
        <v>494</v>
      </c>
      <c r="F62" s="87" t="s">
        <v>141</v>
      </c>
      <c r="I62" s="119" t="s">
        <v>717</v>
      </c>
      <c r="J62" s="119" t="s">
        <v>718</v>
      </c>
      <c r="K62" s="119" t="s">
        <v>719</v>
      </c>
      <c r="L62" s="777">
        <v>0.9750747998</v>
      </c>
      <c r="M62" s="777">
        <v>1.0255623468</v>
      </c>
      <c r="O62" s="119" t="s">
        <v>605</v>
      </c>
      <c r="P62" s="120" t="s">
        <v>604</v>
      </c>
      <c r="Q62" s="119" t="s">
        <v>603</v>
      </c>
      <c r="R62" s="119" t="s">
        <v>704</v>
      </c>
      <c r="S62" s="119"/>
      <c r="T62" s="195" t="s">
        <v>141</v>
      </c>
    </row>
    <row r="63" spans="1:20" ht="15">
      <c r="A63" s="61">
        <v>23</v>
      </c>
      <c r="B63" s="643"/>
      <c r="C63" s="770" t="s">
        <v>494</v>
      </c>
      <c r="D63" s="272" t="s">
        <v>494</v>
      </c>
      <c r="E63" s="272" t="s">
        <v>494</v>
      </c>
      <c r="F63" s="87" t="s">
        <v>141</v>
      </c>
      <c r="I63" s="119" t="s">
        <v>720</v>
      </c>
      <c r="J63" s="119" t="s">
        <v>721</v>
      </c>
      <c r="K63" s="119" t="s">
        <v>722</v>
      </c>
      <c r="L63" s="777">
        <v>145.0293462702</v>
      </c>
      <c r="M63" s="777">
        <v>0.0068951562</v>
      </c>
      <c r="O63" s="119" t="s">
        <v>590</v>
      </c>
      <c r="P63" s="120" t="s">
        <v>589</v>
      </c>
      <c r="Q63" s="119" t="s">
        <v>588</v>
      </c>
      <c r="R63" s="119" t="s">
        <v>704</v>
      </c>
      <c r="S63" s="119"/>
      <c r="T63" s="195" t="s">
        <v>141</v>
      </c>
    </row>
    <row r="64" spans="1:20" ht="15">
      <c r="A64" s="61">
        <v>24</v>
      </c>
      <c r="B64" s="643"/>
      <c r="C64" s="770" t="s">
        <v>494</v>
      </c>
      <c r="D64" s="272" t="s">
        <v>494</v>
      </c>
      <c r="E64" s="272" t="s">
        <v>494</v>
      </c>
      <c r="F64" s="87" t="s">
        <v>141</v>
      </c>
      <c r="I64" s="119" t="s">
        <v>723</v>
      </c>
      <c r="J64" s="119" t="s">
        <v>724</v>
      </c>
      <c r="K64" s="119" t="s">
        <v>725</v>
      </c>
      <c r="L64" s="777">
        <v>119.0947422481</v>
      </c>
      <c r="M64" s="777">
        <v>0.0083966763</v>
      </c>
      <c r="O64" s="119" t="s">
        <v>582</v>
      </c>
      <c r="P64" s="120" t="s">
        <v>581</v>
      </c>
      <c r="Q64" s="119" t="s">
        <v>580</v>
      </c>
      <c r="R64" s="119" t="s">
        <v>704</v>
      </c>
      <c r="S64" s="119"/>
      <c r="T64" s="195" t="s">
        <v>141</v>
      </c>
    </row>
    <row r="65" spans="1:20" ht="15">
      <c r="A65" s="61">
        <v>25</v>
      </c>
      <c r="B65" s="643"/>
      <c r="C65" s="770" t="s">
        <v>494</v>
      </c>
      <c r="D65" s="272" t="s">
        <v>494</v>
      </c>
      <c r="E65" s="272" t="s">
        <v>494</v>
      </c>
      <c r="F65" s="87" t="s">
        <v>141</v>
      </c>
      <c r="I65" s="119" t="s">
        <v>726</v>
      </c>
      <c r="J65" s="119" t="s">
        <v>727</v>
      </c>
      <c r="K65" s="119" t="s">
        <v>728</v>
      </c>
      <c r="L65" s="777">
        <v>1454.4843709264</v>
      </c>
      <c r="M65" s="777">
        <v>0.0006875289</v>
      </c>
      <c r="O65" s="119" t="s">
        <v>574</v>
      </c>
      <c r="P65" s="120" t="s">
        <v>573</v>
      </c>
      <c r="Q65" s="119" t="s">
        <v>572</v>
      </c>
      <c r="R65" s="119" t="s">
        <v>704</v>
      </c>
      <c r="S65" s="119"/>
      <c r="T65" s="195" t="s">
        <v>141</v>
      </c>
    </row>
    <row r="66" spans="1:20" ht="15">
      <c r="A66" s="61">
        <v>26</v>
      </c>
      <c r="B66" s="643"/>
      <c r="C66" s="770" t="s">
        <v>494</v>
      </c>
      <c r="D66" s="272" t="s">
        <v>494</v>
      </c>
      <c r="E66" s="272" t="s">
        <v>494</v>
      </c>
      <c r="F66" s="87" t="s">
        <v>141</v>
      </c>
      <c r="I66" s="119" t="s">
        <v>729</v>
      </c>
      <c r="J66" s="119" t="s">
        <v>730</v>
      </c>
      <c r="K66" s="119" t="s">
        <v>731</v>
      </c>
      <c r="L66" s="777">
        <v>0.3888726135</v>
      </c>
      <c r="M66" s="777">
        <v>2.571536193</v>
      </c>
      <c r="O66" s="119" t="s">
        <v>595</v>
      </c>
      <c r="P66" s="120" t="s">
        <v>594</v>
      </c>
      <c r="Q66" s="119" t="s">
        <v>593</v>
      </c>
      <c r="R66" s="119" t="s">
        <v>704</v>
      </c>
      <c r="S66" s="119"/>
      <c r="T66" s="195" t="s">
        <v>141</v>
      </c>
    </row>
    <row r="67" spans="1:20" ht="15">
      <c r="A67" s="61">
        <v>27</v>
      </c>
      <c r="B67" s="643"/>
      <c r="C67" s="770" t="s">
        <v>494</v>
      </c>
      <c r="D67" s="272" t="s">
        <v>494</v>
      </c>
      <c r="E67" s="272" t="s">
        <v>494</v>
      </c>
      <c r="F67" s="87" t="s">
        <v>141</v>
      </c>
      <c r="I67" s="119" t="s">
        <v>732</v>
      </c>
      <c r="J67" s="119" t="s">
        <v>733</v>
      </c>
      <c r="K67" s="119" t="s">
        <v>734</v>
      </c>
      <c r="L67" s="777">
        <v>2071.2264547745</v>
      </c>
      <c r="M67" s="777">
        <v>0.0004828057</v>
      </c>
      <c r="O67" s="119" t="s">
        <v>600</v>
      </c>
      <c r="P67" s="120" t="s">
        <v>599</v>
      </c>
      <c r="Q67" s="119" t="s">
        <v>598</v>
      </c>
      <c r="R67" s="119" t="s">
        <v>704</v>
      </c>
      <c r="S67" s="119"/>
      <c r="T67" s="195" t="s">
        <v>141</v>
      </c>
    </row>
    <row r="68" spans="1:20" ht="15">
      <c r="A68" s="61">
        <v>28</v>
      </c>
      <c r="B68" s="643"/>
      <c r="C68" s="770" t="s">
        <v>494</v>
      </c>
      <c r="D68" s="272" t="s">
        <v>494</v>
      </c>
      <c r="E68" s="272" t="s">
        <v>494</v>
      </c>
      <c r="F68" s="87" t="s">
        <v>141</v>
      </c>
      <c r="I68" s="119" t="s">
        <v>735</v>
      </c>
      <c r="J68" s="119" t="s">
        <v>736</v>
      </c>
      <c r="K68" s="119" t="s">
        <v>737</v>
      </c>
      <c r="L68" s="777">
        <v>180.1919280174</v>
      </c>
      <c r="M68" s="777">
        <v>0.0055496382</v>
      </c>
      <c r="O68" s="119" t="s">
        <v>612</v>
      </c>
      <c r="P68" s="120" t="s">
        <v>611</v>
      </c>
      <c r="Q68" s="119" t="s">
        <v>610</v>
      </c>
      <c r="R68" s="119" t="s">
        <v>704</v>
      </c>
      <c r="S68" s="119"/>
      <c r="T68" s="195" t="s">
        <v>141</v>
      </c>
    </row>
    <row r="69" spans="1:20" ht="15">
      <c r="A69" s="61">
        <v>29</v>
      </c>
      <c r="B69" s="643"/>
      <c r="C69" s="770" t="s">
        <v>494</v>
      </c>
      <c r="D69" s="272" t="s">
        <v>494</v>
      </c>
      <c r="E69" s="272" t="s">
        <v>494</v>
      </c>
      <c r="F69" s="87" t="s">
        <v>141</v>
      </c>
      <c r="I69" s="119" t="s">
        <v>643</v>
      </c>
      <c r="J69" s="119" t="s">
        <v>642</v>
      </c>
      <c r="K69" s="119" t="s">
        <v>641</v>
      </c>
      <c r="L69" s="777">
        <v>3.4528</v>
      </c>
      <c r="M69" s="777">
        <v>0.2896200185</v>
      </c>
      <c r="O69" s="119" t="s">
        <v>624</v>
      </c>
      <c r="P69" s="120" t="s">
        <v>623</v>
      </c>
      <c r="Q69" s="119" t="s">
        <v>622</v>
      </c>
      <c r="R69" s="119" t="s">
        <v>704</v>
      </c>
      <c r="S69" s="119"/>
      <c r="T69" s="195" t="s">
        <v>141</v>
      </c>
    </row>
    <row r="70" spans="1:20" ht="15">
      <c r="A70" s="61">
        <v>30</v>
      </c>
      <c r="B70" s="643"/>
      <c r="C70" s="770" t="s">
        <v>494</v>
      </c>
      <c r="D70" s="272" t="s">
        <v>494</v>
      </c>
      <c r="E70" s="272" t="s">
        <v>494</v>
      </c>
      <c r="F70" s="87" t="s">
        <v>141</v>
      </c>
      <c r="I70" s="119" t="s">
        <v>632</v>
      </c>
      <c r="J70" s="119" t="s">
        <v>631</v>
      </c>
      <c r="K70" s="119" t="s">
        <v>630</v>
      </c>
      <c r="L70" s="777">
        <v>0.7024068684</v>
      </c>
      <c r="M70" s="777">
        <v>1.4236762835</v>
      </c>
      <c r="O70" s="119" t="s">
        <v>629</v>
      </c>
      <c r="P70" s="120" t="s">
        <v>628</v>
      </c>
      <c r="Q70" s="119" t="s">
        <v>627</v>
      </c>
      <c r="R70" s="119" t="s">
        <v>704</v>
      </c>
      <c r="S70" s="119"/>
      <c r="T70" s="195" t="s">
        <v>141</v>
      </c>
    </row>
    <row r="71" spans="1:20" ht="15">
      <c r="A71" s="61">
        <v>31</v>
      </c>
      <c r="B71" s="643"/>
      <c r="C71" s="770" t="s">
        <v>494</v>
      </c>
      <c r="D71" s="272" t="s">
        <v>494</v>
      </c>
      <c r="E71" s="272" t="s">
        <v>494</v>
      </c>
      <c r="F71" s="87" t="s">
        <v>141</v>
      </c>
      <c r="I71" s="119" t="s">
        <v>738</v>
      </c>
      <c r="J71" s="119" t="s">
        <v>739</v>
      </c>
      <c r="K71" s="119" t="s">
        <v>740</v>
      </c>
      <c r="L71" s="777">
        <v>11.2479851093</v>
      </c>
      <c r="M71" s="777">
        <v>0.0889048119</v>
      </c>
      <c r="O71" s="119" t="s">
        <v>636</v>
      </c>
      <c r="P71" s="120" t="s">
        <v>635</v>
      </c>
      <c r="Q71" s="119" t="s">
        <v>634</v>
      </c>
      <c r="R71" s="119" t="s">
        <v>704</v>
      </c>
      <c r="S71" s="119"/>
      <c r="T71" s="195" t="s">
        <v>141</v>
      </c>
    </row>
    <row r="72" spans="1:20" ht="15">
      <c r="A72" s="61">
        <v>32</v>
      </c>
      <c r="B72" s="643"/>
      <c r="C72" s="770" t="s">
        <v>494</v>
      </c>
      <c r="D72" s="272" t="s">
        <v>494</v>
      </c>
      <c r="E72" s="272" t="s">
        <v>494</v>
      </c>
      <c r="F72" s="87" t="s">
        <v>141</v>
      </c>
      <c r="I72" s="119" t="s">
        <v>741</v>
      </c>
      <c r="J72" s="119" t="s">
        <v>742</v>
      </c>
      <c r="K72" s="119" t="s">
        <v>743</v>
      </c>
      <c r="L72" s="777">
        <v>41.8104737946</v>
      </c>
      <c r="M72" s="777">
        <v>0.023917452</v>
      </c>
      <c r="O72" s="119" t="s">
        <v>640</v>
      </c>
      <c r="P72" s="120" t="s">
        <v>639</v>
      </c>
      <c r="Q72" s="119" t="s">
        <v>638</v>
      </c>
      <c r="R72" s="119" t="s">
        <v>704</v>
      </c>
      <c r="S72" s="119"/>
      <c r="T72" s="195" t="s">
        <v>141</v>
      </c>
    </row>
    <row r="73" spans="1:20" ht="15">
      <c r="A73" s="61">
        <v>33</v>
      </c>
      <c r="B73" s="643"/>
      <c r="C73" s="770" t="s">
        <v>494</v>
      </c>
      <c r="D73" s="272" t="s">
        <v>494</v>
      </c>
      <c r="E73" s="272" t="s">
        <v>494</v>
      </c>
      <c r="F73" s="87" t="s">
        <v>141</v>
      </c>
      <c r="I73" s="119" t="s">
        <v>744</v>
      </c>
      <c r="J73" s="119" t="s">
        <v>745</v>
      </c>
      <c r="K73" s="119" t="s">
        <v>746</v>
      </c>
      <c r="L73" s="777">
        <v>18.0460595281</v>
      </c>
      <c r="M73" s="777">
        <v>0.0554137594</v>
      </c>
      <c r="O73" s="119" t="s">
        <v>651</v>
      </c>
      <c r="P73" s="120" t="s">
        <v>650</v>
      </c>
      <c r="Q73" s="119" t="s">
        <v>649</v>
      </c>
      <c r="R73" s="119" t="s">
        <v>704</v>
      </c>
      <c r="S73" s="119"/>
      <c r="T73" s="195" t="s">
        <v>141</v>
      </c>
    </row>
    <row r="74" spans="1:20" ht="15">
      <c r="A74" s="61">
        <v>34</v>
      </c>
      <c r="B74" s="643"/>
      <c r="C74" s="770" t="s">
        <v>494</v>
      </c>
      <c r="D74" s="272" t="s">
        <v>494</v>
      </c>
      <c r="E74" s="272" t="s">
        <v>494</v>
      </c>
      <c r="F74" s="87" t="s">
        <v>141</v>
      </c>
      <c r="I74" s="119" t="s">
        <v>747</v>
      </c>
      <c r="J74" s="119" t="s">
        <v>748</v>
      </c>
      <c r="K74" s="119" t="s">
        <v>749</v>
      </c>
      <c r="L74" s="777">
        <v>4.5169139811</v>
      </c>
      <c r="M74" s="777">
        <v>0.2213900916</v>
      </c>
      <c r="O74" s="119" t="s">
        <v>663</v>
      </c>
      <c r="P74" s="120" t="s">
        <v>662</v>
      </c>
      <c r="Q74" s="119" t="s">
        <v>661</v>
      </c>
      <c r="R74" s="119" t="s">
        <v>704</v>
      </c>
      <c r="S74" s="119"/>
      <c r="T74" s="195" t="s">
        <v>141</v>
      </c>
    </row>
    <row r="75" spans="1:20" ht="15">
      <c r="A75" s="61">
        <v>35</v>
      </c>
      <c r="B75" s="643"/>
      <c r="C75" s="770" t="s">
        <v>494</v>
      </c>
      <c r="D75" s="272" t="s">
        <v>494</v>
      </c>
      <c r="E75" s="272" t="s">
        <v>494</v>
      </c>
      <c r="F75" s="87" t="s">
        <v>141</v>
      </c>
      <c r="I75" s="119" t="s">
        <v>659</v>
      </c>
      <c r="J75" s="119" t="s">
        <v>658</v>
      </c>
      <c r="K75" s="119" t="s">
        <v>657</v>
      </c>
      <c r="L75" s="777">
        <v>8.3609834315</v>
      </c>
      <c r="M75" s="777">
        <v>0.1196031553</v>
      </c>
      <c r="O75" s="119" t="s">
        <v>673</v>
      </c>
      <c r="P75" s="120" t="s">
        <v>672</v>
      </c>
      <c r="Q75" s="119" t="s">
        <v>671</v>
      </c>
      <c r="R75" s="119" t="s">
        <v>704</v>
      </c>
      <c r="S75" s="119"/>
      <c r="T75" s="195" t="s">
        <v>141</v>
      </c>
    </row>
    <row r="76" spans="1:20" ht="15">
      <c r="A76" s="61">
        <v>36</v>
      </c>
      <c r="B76" s="643"/>
      <c r="C76" s="770" t="s">
        <v>494</v>
      </c>
      <c r="D76" s="272" t="s">
        <v>494</v>
      </c>
      <c r="E76" s="272" t="s">
        <v>494</v>
      </c>
      <c r="F76" s="87" t="s">
        <v>141</v>
      </c>
      <c r="I76" s="119" t="s">
        <v>750</v>
      </c>
      <c r="J76" s="119" t="s">
        <v>751</v>
      </c>
      <c r="K76" s="119" t="s">
        <v>752</v>
      </c>
      <c r="L76" s="777">
        <v>1.6744540195</v>
      </c>
      <c r="M76" s="777">
        <v>0.5972095909</v>
      </c>
      <c r="O76" s="119" t="s">
        <v>685</v>
      </c>
      <c r="P76" s="120" t="s">
        <v>684</v>
      </c>
      <c r="Q76" s="119" t="s">
        <v>683</v>
      </c>
      <c r="R76" s="119" t="s">
        <v>704</v>
      </c>
      <c r="S76" s="119"/>
      <c r="T76" s="195" t="s">
        <v>141</v>
      </c>
    </row>
    <row r="77" spans="1:20" ht="15">
      <c r="A77" s="61">
        <v>37</v>
      </c>
      <c r="B77" s="643"/>
      <c r="C77" s="770" t="s">
        <v>494</v>
      </c>
      <c r="D77" s="272" t="s">
        <v>494</v>
      </c>
      <c r="E77" s="272" t="s">
        <v>494</v>
      </c>
      <c r="F77" s="87" t="s">
        <v>141</v>
      </c>
      <c r="I77" s="119" t="s">
        <v>753</v>
      </c>
      <c r="J77" s="119" t="s">
        <v>754</v>
      </c>
      <c r="K77" s="119" t="s">
        <v>755</v>
      </c>
      <c r="L77" s="777">
        <v>0.5303125541</v>
      </c>
      <c r="M77" s="777">
        <v>1.8856804205</v>
      </c>
      <c r="O77" s="119" t="s">
        <v>707</v>
      </c>
      <c r="P77" s="120" t="s">
        <v>706</v>
      </c>
      <c r="Q77" s="119" t="s">
        <v>705</v>
      </c>
      <c r="R77" s="119" t="s">
        <v>704</v>
      </c>
      <c r="S77" s="119"/>
      <c r="T77" s="195" t="s">
        <v>141</v>
      </c>
    </row>
    <row r="78" spans="1:20" ht="15">
      <c r="A78" s="61">
        <v>38</v>
      </c>
      <c r="B78" s="643"/>
      <c r="C78" s="770" t="s">
        <v>494</v>
      </c>
      <c r="D78" s="272" t="s">
        <v>494</v>
      </c>
      <c r="E78" s="272" t="s">
        <v>494</v>
      </c>
      <c r="F78" s="87" t="s">
        <v>141</v>
      </c>
      <c r="I78" s="119" t="s">
        <v>756</v>
      </c>
      <c r="J78" s="119" t="s">
        <v>757</v>
      </c>
      <c r="K78" s="119" t="s">
        <v>758</v>
      </c>
      <c r="L78" s="777">
        <v>3.8531743606</v>
      </c>
      <c r="M78" s="777">
        <v>0.2595262779</v>
      </c>
      <c r="O78" s="119" t="s">
        <v>699</v>
      </c>
      <c r="P78" s="120" t="s">
        <v>698</v>
      </c>
      <c r="Q78" s="119" t="s">
        <v>697</v>
      </c>
      <c r="R78" s="119" t="s">
        <v>704</v>
      </c>
      <c r="S78" s="119"/>
      <c r="T78" s="195" t="s">
        <v>141</v>
      </c>
    </row>
    <row r="79" spans="1:20" ht="15">
      <c r="A79" s="61">
        <v>39</v>
      </c>
      <c r="B79" s="643"/>
      <c r="C79" s="770" t="s">
        <v>494</v>
      </c>
      <c r="D79" s="272" t="s">
        <v>494</v>
      </c>
      <c r="E79" s="272" t="s">
        <v>494</v>
      </c>
      <c r="F79" s="87" t="s">
        <v>141</v>
      </c>
      <c r="I79" s="119" t="s">
        <v>759</v>
      </c>
      <c r="J79" s="119" t="s">
        <v>760</v>
      </c>
      <c r="K79" s="119" t="s">
        <v>761</v>
      </c>
      <c r="L79" s="777">
        <v>61.1659931755</v>
      </c>
      <c r="M79" s="777">
        <v>0.0163489539</v>
      </c>
      <c r="O79" s="119" t="s">
        <v>713</v>
      </c>
      <c r="P79" s="120" t="s">
        <v>712</v>
      </c>
      <c r="Q79" s="119" t="s">
        <v>711</v>
      </c>
      <c r="R79" s="119" t="s">
        <v>704</v>
      </c>
      <c r="S79" s="119"/>
      <c r="T79" s="195" t="s">
        <v>141</v>
      </c>
    </row>
    <row r="80" spans="1:20" ht="15">
      <c r="A80" s="61">
        <v>40</v>
      </c>
      <c r="B80" s="643"/>
      <c r="C80" s="770" t="s">
        <v>494</v>
      </c>
      <c r="D80" s="272" t="s">
        <v>494</v>
      </c>
      <c r="E80" s="272" t="s">
        <v>494</v>
      </c>
      <c r="F80" s="87" t="s">
        <v>141</v>
      </c>
      <c r="I80" s="119" t="s">
        <v>762</v>
      </c>
      <c r="J80" s="119" t="s">
        <v>763</v>
      </c>
      <c r="K80" s="119" t="s">
        <v>764</v>
      </c>
      <c r="L80" s="777">
        <v>145.3332776172</v>
      </c>
      <c r="M80" s="777">
        <v>0.0068807366</v>
      </c>
      <c r="O80" s="119" t="s">
        <v>710</v>
      </c>
      <c r="P80" s="120" t="s">
        <v>709</v>
      </c>
      <c r="Q80" s="119" t="s">
        <v>708</v>
      </c>
      <c r="R80" s="119" t="s">
        <v>704</v>
      </c>
      <c r="S80" s="119"/>
      <c r="T80" s="195" t="s">
        <v>141</v>
      </c>
    </row>
    <row r="81" spans="1:20" ht="15">
      <c r="A81" s="339"/>
      <c r="B81" s="339"/>
      <c r="C81" s="339"/>
      <c r="D81" s="339"/>
      <c r="E81" s="339"/>
      <c r="F81" s="87" t="s">
        <v>141</v>
      </c>
      <c r="I81" s="119" t="s">
        <v>666</v>
      </c>
      <c r="J81" s="119" t="s">
        <v>665</v>
      </c>
      <c r="K81" s="119" t="s">
        <v>664</v>
      </c>
      <c r="L81" s="777">
        <v>4.1549433566</v>
      </c>
      <c r="M81" s="777">
        <v>0.2406771679</v>
      </c>
      <c r="O81" s="119" t="s">
        <v>703</v>
      </c>
      <c r="P81" s="120" t="s">
        <v>702</v>
      </c>
      <c r="Q81" s="119" t="s">
        <v>701</v>
      </c>
      <c r="R81" s="119" t="s">
        <v>704</v>
      </c>
      <c r="S81" s="119"/>
      <c r="T81" s="195" t="s">
        <v>141</v>
      </c>
    </row>
    <row r="82" spans="1:20" ht="15">
      <c r="A82" s="339"/>
      <c r="B82" s="339"/>
      <c r="C82" s="339"/>
      <c r="D82" s="339"/>
      <c r="E82" s="339"/>
      <c r="F82" s="87" t="s">
        <v>141</v>
      </c>
      <c r="I82" s="119" t="s">
        <v>765</v>
      </c>
      <c r="J82" s="119" t="s">
        <v>766</v>
      </c>
      <c r="K82" s="119" t="s">
        <v>767</v>
      </c>
      <c r="L82" s="777">
        <v>5.0163007694</v>
      </c>
      <c r="M82" s="777">
        <v>0.199350088</v>
      </c>
      <c r="O82" s="119" t="s">
        <v>716</v>
      </c>
      <c r="P82" s="120" t="s">
        <v>715</v>
      </c>
      <c r="Q82" s="119" t="s">
        <v>714</v>
      </c>
      <c r="R82" s="119" t="s">
        <v>704</v>
      </c>
      <c r="S82" s="119"/>
      <c r="T82" s="195" t="s">
        <v>141</v>
      </c>
    </row>
    <row r="83" spans="6:20" ht="15">
      <c r="F83" s="87" t="s">
        <v>141</v>
      </c>
      <c r="I83" s="119" t="s">
        <v>676</v>
      </c>
      <c r="J83" s="119" t="s">
        <v>675</v>
      </c>
      <c r="K83" s="119" t="s">
        <v>674</v>
      </c>
      <c r="L83" s="777">
        <v>4.462798694</v>
      </c>
      <c r="M83" s="777">
        <v>0.2240746376</v>
      </c>
      <c r="O83" s="119" t="s">
        <v>722</v>
      </c>
      <c r="P83" s="120" t="s">
        <v>721</v>
      </c>
      <c r="Q83" s="119" t="s">
        <v>720</v>
      </c>
      <c r="R83" s="119" t="s">
        <v>704</v>
      </c>
      <c r="S83" s="119"/>
      <c r="T83" s="195" t="s">
        <v>141</v>
      </c>
    </row>
    <row r="84" spans="6:20" ht="15">
      <c r="F84" s="87" t="s">
        <v>141</v>
      </c>
      <c r="I84" s="119" t="s">
        <v>768</v>
      </c>
      <c r="J84" s="119" t="s">
        <v>769</v>
      </c>
      <c r="K84" s="119" t="s">
        <v>770</v>
      </c>
      <c r="L84" s="777">
        <v>45.2998372343</v>
      </c>
      <c r="M84" s="777">
        <v>0.0220751345</v>
      </c>
      <c r="O84" s="119" t="s">
        <v>719</v>
      </c>
      <c r="P84" s="120" t="s">
        <v>718</v>
      </c>
      <c r="Q84" s="119" t="s">
        <v>717</v>
      </c>
      <c r="R84" s="119" t="s">
        <v>704</v>
      </c>
      <c r="S84" s="119"/>
      <c r="T84" s="195" t="s">
        <v>141</v>
      </c>
    </row>
    <row r="85" spans="6:20" ht="15">
      <c r="F85" s="87" t="s">
        <v>141</v>
      </c>
      <c r="I85" s="119" t="s">
        <v>771</v>
      </c>
      <c r="J85" s="119" t="s">
        <v>772</v>
      </c>
      <c r="K85" s="119" t="s">
        <v>773</v>
      </c>
      <c r="L85" s="777">
        <v>5.1666040691</v>
      </c>
      <c r="M85" s="777">
        <v>0.1935507321</v>
      </c>
      <c r="O85" s="119" t="s">
        <v>725</v>
      </c>
      <c r="P85" s="120" t="s">
        <v>724</v>
      </c>
      <c r="Q85" s="119" t="s">
        <v>723</v>
      </c>
      <c r="R85" s="119" t="s">
        <v>704</v>
      </c>
      <c r="S85" s="119"/>
      <c r="T85" s="195" t="s">
        <v>141</v>
      </c>
    </row>
    <row r="86" spans="6:20" ht="15">
      <c r="F86" s="87" t="s">
        <v>141</v>
      </c>
      <c r="I86" s="119" t="s">
        <v>774</v>
      </c>
      <c r="J86" s="119" t="s">
        <v>775</v>
      </c>
      <c r="K86" s="119" t="s">
        <v>776</v>
      </c>
      <c r="L86" s="777">
        <v>6.0649373948</v>
      </c>
      <c r="M86" s="777">
        <v>0.1648821636</v>
      </c>
      <c r="O86" s="119" t="s">
        <v>728</v>
      </c>
      <c r="P86" s="120" t="s">
        <v>727</v>
      </c>
      <c r="Q86" s="119" t="s">
        <v>726</v>
      </c>
      <c r="R86" s="119" t="s">
        <v>704</v>
      </c>
      <c r="S86" s="119"/>
      <c r="T86" s="195" t="s">
        <v>141</v>
      </c>
    </row>
    <row r="87" spans="6:20" ht="15">
      <c r="F87" s="87" t="s">
        <v>141</v>
      </c>
      <c r="I87" s="119" t="s">
        <v>695</v>
      </c>
      <c r="J87" s="119" t="s">
        <v>694</v>
      </c>
      <c r="K87" s="119" t="s">
        <v>693</v>
      </c>
      <c r="L87" s="777">
        <v>8.8566155942</v>
      </c>
      <c r="M87" s="777">
        <v>0.1129099473</v>
      </c>
      <c r="O87" s="119" t="s">
        <v>731</v>
      </c>
      <c r="P87" s="120" t="s">
        <v>730</v>
      </c>
      <c r="Q87" s="119" t="s">
        <v>729</v>
      </c>
      <c r="R87" s="119" t="s">
        <v>704</v>
      </c>
      <c r="S87" s="119"/>
      <c r="T87" s="195" t="s">
        <v>141</v>
      </c>
    </row>
    <row r="88" spans="6:20" ht="15">
      <c r="F88" s="87" t="s">
        <v>141</v>
      </c>
      <c r="I88" s="119" t="s">
        <v>777</v>
      </c>
      <c r="J88" s="119" t="s">
        <v>778</v>
      </c>
      <c r="K88" s="119" t="s">
        <v>779</v>
      </c>
      <c r="L88" s="777">
        <v>1.7390628978</v>
      </c>
      <c r="M88" s="777">
        <v>0.5750223303</v>
      </c>
      <c r="O88" s="119" t="s">
        <v>734</v>
      </c>
      <c r="P88" s="120" t="s">
        <v>733</v>
      </c>
      <c r="Q88" s="119" t="s">
        <v>732</v>
      </c>
      <c r="R88" s="119" t="s">
        <v>704</v>
      </c>
      <c r="S88" s="119"/>
      <c r="T88" s="195" t="s">
        <v>141</v>
      </c>
    </row>
    <row r="89" spans="6:20" ht="15">
      <c r="F89" s="87" t="s">
        <v>141</v>
      </c>
      <c r="I89" s="119" t="s">
        <v>780</v>
      </c>
      <c r="J89" s="119" t="s">
        <v>781</v>
      </c>
      <c r="K89" s="119" t="s">
        <v>782</v>
      </c>
      <c r="L89" s="777">
        <v>45.0686144159</v>
      </c>
      <c r="M89" s="777">
        <v>0.0221883901</v>
      </c>
      <c r="O89" s="119" t="s">
        <v>749</v>
      </c>
      <c r="P89" s="120" t="s">
        <v>748</v>
      </c>
      <c r="Q89" s="119" t="s">
        <v>747</v>
      </c>
      <c r="R89" s="119" t="s">
        <v>704</v>
      </c>
      <c r="S89" s="119"/>
      <c r="T89" s="195" t="s">
        <v>141</v>
      </c>
    </row>
    <row r="90" spans="6:20" ht="15">
      <c r="F90" s="87" t="s">
        <v>141</v>
      </c>
      <c r="I90" s="119" t="s">
        <v>783</v>
      </c>
      <c r="J90" s="119" t="s">
        <v>784</v>
      </c>
      <c r="K90" s="119" t="s">
        <v>785</v>
      </c>
      <c r="L90" s="777">
        <v>2.2658995271</v>
      </c>
      <c r="M90" s="777">
        <v>0.4413258346</v>
      </c>
      <c r="O90" s="119" t="s">
        <v>743</v>
      </c>
      <c r="P90" s="120" t="s">
        <v>742</v>
      </c>
      <c r="Q90" s="119" t="s">
        <v>741</v>
      </c>
      <c r="R90" s="119" t="s">
        <v>704</v>
      </c>
      <c r="S90" s="119"/>
      <c r="T90" s="195" t="s">
        <v>141</v>
      </c>
    </row>
    <row r="91" spans="6:20" ht="15">
      <c r="F91" s="87" t="s">
        <v>141</v>
      </c>
      <c r="I91" s="119" t="s">
        <v>786</v>
      </c>
      <c r="J91" s="119" t="s">
        <v>787</v>
      </c>
      <c r="K91" s="119" t="s">
        <v>788</v>
      </c>
      <c r="L91" s="777">
        <v>2.9594563956</v>
      </c>
      <c r="M91" s="777">
        <v>0.3378998932</v>
      </c>
      <c r="O91" s="119" t="s">
        <v>746</v>
      </c>
      <c r="P91" s="120" t="s">
        <v>745</v>
      </c>
      <c r="Q91" s="119" t="s">
        <v>744</v>
      </c>
      <c r="R91" s="119" t="s">
        <v>704</v>
      </c>
      <c r="S91" s="119"/>
      <c r="T91" s="195" t="s">
        <v>141</v>
      </c>
    </row>
    <row r="92" spans="6:20" ht="15">
      <c r="F92" s="87" t="s">
        <v>141</v>
      </c>
      <c r="I92" s="119" t="s">
        <v>789</v>
      </c>
      <c r="J92" s="119" t="s">
        <v>790</v>
      </c>
      <c r="K92" s="119" t="s">
        <v>791</v>
      </c>
      <c r="L92" s="777">
        <v>8.830313069</v>
      </c>
      <c r="M92" s="777">
        <v>0.113246268</v>
      </c>
      <c r="O92" s="119" t="s">
        <v>740</v>
      </c>
      <c r="P92" s="120" t="s">
        <v>739</v>
      </c>
      <c r="Q92" s="119" t="s">
        <v>738</v>
      </c>
      <c r="R92" s="119" t="s">
        <v>704</v>
      </c>
      <c r="S92" s="119"/>
      <c r="T92" s="195" t="s">
        <v>141</v>
      </c>
    </row>
    <row r="93" spans="6:20" ht="15">
      <c r="F93" s="87" t="s">
        <v>141</v>
      </c>
      <c r="I93" s="119" t="s">
        <v>792</v>
      </c>
      <c r="J93" s="119" t="s">
        <v>793</v>
      </c>
      <c r="K93" s="119" t="s">
        <v>794</v>
      </c>
      <c r="L93" s="777">
        <v>41.1720174332</v>
      </c>
      <c r="M93" s="777">
        <v>0.024288341</v>
      </c>
      <c r="O93" s="119" t="s">
        <v>752</v>
      </c>
      <c r="P93" s="120" t="s">
        <v>751</v>
      </c>
      <c r="Q93" s="119" t="s">
        <v>750</v>
      </c>
      <c r="R93" s="119" t="s">
        <v>704</v>
      </c>
      <c r="S93" s="119"/>
      <c r="T93" s="195" t="s">
        <v>141</v>
      </c>
    </row>
    <row r="94" spans="6:20" ht="15">
      <c r="F94" s="87" t="s">
        <v>141</v>
      </c>
      <c r="I94" s="119" t="s">
        <v>795</v>
      </c>
      <c r="J94" s="119" t="s">
        <v>796</v>
      </c>
      <c r="K94" s="119" t="s">
        <v>797</v>
      </c>
      <c r="L94" s="777">
        <v>1.3776141396</v>
      </c>
      <c r="M94" s="777">
        <v>0.7258926656</v>
      </c>
      <c r="O94" s="119" t="s">
        <v>755</v>
      </c>
      <c r="P94" s="120" t="s">
        <v>754</v>
      </c>
      <c r="Q94" s="119" t="s">
        <v>753</v>
      </c>
      <c r="R94" s="119" t="s">
        <v>704</v>
      </c>
      <c r="S94" s="119"/>
      <c r="T94" s="195" t="s">
        <v>141</v>
      </c>
    </row>
    <row r="95" spans="6:20" ht="15">
      <c r="F95" s="87" t="s">
        <v>141</v>
      </c>
      <c r="I95" s="119" t="s">
        <v>874</v>
      </c>
      <c r="J95" s="119"/>
      <c r="K95" s="119"/>
      <c r="L95" s="777">
        <v>29.1363750583</v>
      </c>
      <c r="M95" s="777">
        <v>0.0343213594</v>
      </c>
      <c r="O95" s="119" t="s">
        <v>764</v>
      </c>
      <c r="P95" s="120" t="s">
        <v>763</v>
      </c>
      <c r="Q95" s="119" t="s">
        <v>762</v>
      </c>
      <c r="R95" s="119" t="s">
        <v>704</v>
      </c>
      <c r="S95" s="119"/>
      <c r="T95" s="195" t="s">
        <v>141</v>
      </c>
    </row>
    <row r="96" spans="6:20" ht="15">
      <c r="F96" s="87" t="s">
        <v>141</v>
      </c>
      <c r="I96" s="119" t="s">
        <v>798</v>
      </c>
      <c r="J96" s="119" t="s">
        <v>799</v>
      </c>
      <c r="K96" s="119" t="s">
        <v>800</v>
      </c>
      <c r="L96" s="777">
        <v>8.6702883564</v>
      </c>
      <c r="M96" s="777">
        <v>0.1153364178</v>
      </c>
      <c r="O96" s="119" t="s">
        <v>758</v>
      </c>
      <c r="P96" s="120" t="s">
        <v>757</v>
      </c>
      <c r="Q96" s="119" t="s">
        <v>756</v>
      </c>
      <c r="R96" s="119" t="s">
        <v>704</v>
      </c>
      <c r="S96" s="119"/>
      <c r="T96" s="195" t="s">
        <v>141</v>
      </c>
    </row>
    <row r="97" spans="6:20" ht="15">
      <c r="F97" s="87" t="s">
        <v>141</v>
      </c>
      <c r="I97" s="119" t="s">
        <v>801</v>
      </c>
      <c r="J97" s="119" t="s">
        <v>802</v>
      </c>
      <c r="K97" s="119" t="s">
        <v>803</v>
      </c>
      <c r="L97" s="777">
        <v>29039.0838868897</v>
      </c>
      <c r="M97" s="777">
        <v>3.44363E-05</v>
      </c>
      <c r="O97" s="119" t="s">
        <v>761</v>
      </c>
      <c r="P97" s="120" t="s">
        <v>760</v>
      </c>
      <c r="Q97" s="119" t="s">
        <v>759</v>
      </c>
      <c r="R97" s="119" t="s">
        <v>704</v>
      </c>
      <c r="S97" s="119"/>
      <c r="T97" s="195" t="s">
        <v>141</v>
      </c>
    </row>
    <row r="98" spans="6:20" ht="15">
      <c r="F98" s="87" t="s">
        <v>141</v>
      </c>
      <c r="I98" s="119" t="s">
        <v>804</v>
      </c>
      <c r="J98" s="119" t="s">
        <v>805</v>
      </c>
      <c r="K98" s="119" t="s">
        <v>806</v>
      </c>
      <c r="L98" s="777">
        <v>14.4576197572</v>
      </c>
      <c r="M98" s="777">
        <v>0.0691676788</v>
      </c>
      <c r="O98" s="119" t="s">
        <v>767</v>
      </c>
      <c r="P98" s="120" t="s">
        <v>766</v>
      </c>
      <c r="Q98" s="119" t="s">
        <v>765</v>
      </c>
      <c r="R98" s="119" t="s">
        <v>704</v>
      </c>
      <c r="S98" s="119"/>
      <c r="T98" s="195" t="s">
        <v>141</v>
      </c>
    </row>
    <row r="99" spans="6:20" ht="15">
      <c r="F99" s="87" t="s">
        <v>141</v>
      </c>
      <c r="I99" s="119" t="s">
        <v>875</v>
      </c>
      <c r="J99" s="119" t="s">
        <v>808</v>
      </c>
      <c r="K99" s="119" t="s">
        <v>809</v>
      </c>
      <c r="L99" s="777">
        <v>7.6044237663</v>
      </c>
      <c r="M99" s="777">
        <v>0.1315024032</v>
      </c>
      <c r="O99" s="119" t="s">
        <v>770</v>
      </c>
      <c r="P99" s="120" t="s">
        <v>769</v>
      </c>
      <c r="Q99" s="119" t="s">
        <v>768</v>
      </c>
      <c r="R99" s="119" t="s">
        <v>704</v>
      </c>
      <c r="S99" s="119"/>
      <c r="T99" s="195" t="s">
        <v>141</v>
      </c>
    </row>
    <row r="100" spans="6:20" ht="15">
      <c r="F100" s="87" t="s">
        <v>141</v>
      </c>
      <c r="I100" s="100" t="s">
        <v>876</v>
      </c>
      <c r="J100" s="100"/>
      <c r="K100" s="100"/>
      <c r="L100" s="778">
        <v>498.5585571191</v>
      </c>
      <c r="M100" s="778">
        <v>0.0020057824</v>
      </c>
      <c r="O100" s="119" t="s">
        <v>773</v>
      </c>
      <c r="P100" s="120" t="s">
        <v>772</v>
      </c>
      <c r="Q100" s="119" t="s">
        <v>771</v>
      </c>
      <c r="R100" s="119" t="s">
        <v>704</v>
      </c>
      <c r="S100" s="119"/>
      <c r="T100" s="195" t="s">
        <v>141</v>
      </c>
    </row>
    <row r="101" spans="6:20" ht="15">
      <c r="F101" s="87" t="s">
        <v>141</v>
      </c>
      <c r="O101" s="119" t="s">
        <v>779</v>
      </c>
      <c r="P101" s="120" t="s">
        <v>778</v>
      </c>
      <c r="Q101" s="119" t="s">
        <v>777</v>
      </c>
      <c r="R101" s="119" t="s">
        <v>704</v>
      </c>
      <c r="S101" s="119"/>
      <c r="T101" s="195" t="s">
        <v>141</v>
      </c>
    </row>
    <row r="102" spans="6:20" ht="15">
      <c r="F102" s="87" t="s">
        <v>141</v>
      </c>
      <c r="O102" s="119" t="s">
        <v>806</v>
      </c>
      <c r="P102" s="120" t="s">
        <v>805</v>
      </c>
      <c r="Q102" s="119" t="s">
        <v>804</v>
      </c>
      <c r="R102" s="119" t="s">
        <v>704</v>
      </c>
      <c r="S102" s="119"/>
      <c r="T102" s="195" t="s">
        <v>141</v>
      </c>
    </row>
    <row r="103" spans="6:20" ht="15">
      <c r="F103" s="87" t="s">
        <v>141</v>
      </c>
      <c r="I103" s="70"/>
      <c r="J103" s="70"/>
      <c r="K103" s="70"/>
      <c r="O103" s="119" t="s">
        <v>737</v>
      </c>
      <c r="P103" s="120" t="s">
        <v>736</v>
      </c>
      <c r="Q103" s="119" t="s">
        <v>735</v>
      </c>
      <c r="R103" s="119" t="s">
        <v>704</v>
      </c>
      <c r="S103" s="119"/>
      <c r="T103" s="195" t="s">
        <v>141</v>
      </c>
    </row>
    <row r="104" spans="6:20" ht="15">
      <c r="F104" s="87" t="s">
        <v>141</v>
      </c>
      <c r="O104" s="119" t="s">
        <v>776</v>
      </c>
      <c r="P104" s="120" t="s">
        <v>775</v>
      </c>
      <c r="Q104" s="119" t="s">
        <v>774</v>
      </c>
      <c r="R104" s="119" t="s">
        <v>704</v>
      </c>
      <c r="S104" s="119"/>
      <c r="T104" s="195" t="s">
        <v>141</v>
      </c>
    </row>
    <row r="105" spans="6:20" ht="15">
      <c r="F105" s="87" t="s">
        <v>141</v>
      </c>
      <c r="O105" s="119" t="s">
        <v>810</v>
      </c>
      <c r="P105" s="120" t="s">
        <v>618</v>
      </c>
      <c r="Q105" s="119" t="s">
        <v>617</v>
      </c>
      <c r="R105" s="119" t="s">
        <v>704</v>
      </c>
      <c r="S105" s="119"/>
      <c r="T105" s="195" t="s">
        <v>141</v>
      </c>
    </row>
    <row r="106" spans="6:20" ht="15">
      <c r="F106" s="87" t="s">
        <v>141</v>
      </c>
      <c r="O106" s="119" t="s">
        <v>794</v>
      </c>
      <c r="P106" s="120" t="s">
        <v>793</v>
      </c>
      <c r="Q106" s="119" t="s">
        <v>792</v>
      </c>
      <c r="R106" s="119" t="s">
        <v>704</v>
      </c>
      <c r="S106" s="119"/>
      <c r="T106" s="195" t="s">
        <v>141</v>
      </c>
    </row>
    <row r="107" spans="6:20" ht="15">
      <c r="F107" s="87" t="s">
        <v>141</v>
      </c>
      <c r="O107" s="119" t="s">
        <v>782</v>
      </c>
      <c r="P107" s="120" t="s">
        <v>781</v>
      </c>
      <c r="Q107" s="119" t="s">
        <v>780</v>
      </c>
      <c r="R107" s="119" t="s">
        <v>704</v>
      </c>
      <c r="S107" s="119"/>
      <c r="T107" s="195" t="s">
        <v>141</v>
      </c>
    </row>
    <row r="108" spans="6:20" ht="15">
      <c r="F108" s="87" t="s">
        <v>141</v>
      </c>
      <c r="O108" s="119" t="s">
        <v>791</v>
      </c>
      <c r="P108" s="120" t="s">
        <v>790</v>
      </c>
      <c r="Q108" s="119" t="s">
        <v>789</v>
      </c>
      <c r="R108" s="119" t="s">
        <v>704</v>
      </c>
      <c r="S108" s="119"/>
      <c r="T108" s="195" t="s">
        <v>141</v>
      </c>
    </row>
    <row r="109" spans="6:20" ht="15">
      <c r="F109" s="87" t="s">
        <v>141</v>
      </c>
      <c r="O109" s="119" t="s">
        <v>785</v>
      </c>
      <c r="P109" s="120" t="s">
        <v>784</v>
      </c>
      <c r="Q109" s="119" t="s">
        <v>783</v>
      </c>
      <c r="R109" s="119" t="s">
        <v>704</v>
      </c>
      <c r="S109" s="119"/>
      <c r="T109" s="195" t="s">
        <v>141</v>
      </c>
    </row>
    <row r="110" spans="6:20" ht="15">
      <c r="F110" s="87" t="s">
        <v>141</v>
      </c>
      <c r="O110" s="119" t="s">
        <v>788</v>
      </c>
      <c r="P110" s="120" t="s">
        <v>787</v>
      </c>
      <c r="Q110" s="119" t="s">
        <v>786</v>
      </c>
      <c r="R110" s="119" t="s">
        <v>704</v>
      </c>
      <c r="S110" s="119"/>
      <c r="T110" s="195" t="s">
        <v>141</v>
      </c>
    </row>
    <row r="111" spans="6:20" ht="15">
      <c r="F111" s="87" t="s">
        <v>141</v>
      </c>
      <c r="O111" s="119" t="s">
        <v>540</v>
      </c>
      <c r="P111" s="120" t="s">
        <v>539</v>
      </c>
      <c r="Q111" s="119" t="s">
        <v>538</v>
      </c>
      <c r="R111" s="119" t="s">
        <v>704</v>
      </c>
      <c r="S111" s="119"/>
      <c r="T111" s="195" t="s">
        <v>141</v>
      </c>
    </row>
    <row r="112" spans="6:20" ht="15">
      <c r="F112" s="87" t="s">
        <v>141</v>
      </c>
      <c r="O112" s="119" t="s">
        <v>797</v>
      </c>
      <c r="P112" s="120" t="s">
        <v>796</v>
      </c>
      <c r="Q112" s="119" t="s">
        <v>795</v>
      </c>
      <c r="R112" s="119" t="s">
        <v>704</v>
      </c>
      <c r="S112" s="119"/>
      <c r="T112" s="195" t="s">
        <v>141</v>
      </c>
    </row>
    <row r="113" spans="6:20" ht="15">
      <c r="F113" s="87" t="s">
        <v>141</v>
      </c>
      <c r="O113" s="119" t="s">
        <v>800</v>
      </c>
      <c r="P113" s="120" t="s">
        <v>799</v>
      </c>
      <c r="Q113" s="119" t="s">
        <v>798</v>
      </c>
      <c r="R113" s="119" t="s">
        <v>704</v>
      </c>
      <c r="S113" s="119"/>
      <c r="T113" s="195" t="s">
        <v>141</v>
      </c>
    </row>
    <row r="114" spans="6:20" ht="15">
      <c r="F114" s="87" t="s">
        <v>141</v>
      </c>
      <c r="O114" s="119" t="s">
        <v>803</v>
      </c>
      <c r="P114" s="120" t="s">
        <v>802</v>
      </c>
      <c r="Q114" s="119" t="s">
        <v>801</v>
      </c>
      <c r="R114" s="119" t="s">
        <v>704</v>
      </c>
      <c r="S114" s="119"/>
      <c r="T114" s="195" t="s">
        <v>141</v>
      </c>
    </row>
    <row r="115" spans="6:20" ht="15">
      <c r="F115" s="87" t="s">
        <v>141</v>
      </c>
      <c r="O115" s="100" t="s">
        <v>809</v>
      </c>
      <c r="P115" s="121" t="s">
        <v>808</v>
      </c>
      <c r="Q115" s="100" t="s">
        <v>807</v>
      </c>
      <c r="R115" s="100" t="s">
        <v>704</v>
      </c>
      <c r="S115" s="100"/>
      <c r="T115" s="195" t="s">
        <v>141</v>
      </c>
    </row>
    <row r="116" spans="6:20" ht="15">
      <c r="F116" s="87" t="s">
        <v>141</v>
      </c>
      <c r="T116" s="195" t="s">
        <v>141</v>
      </c>
    </row>
    <row r="117" spans="6:20" ht="15">
      <c r="F117" s="87" t="s">
        <v>141</v>
      </c>
      <c r="G117" s="87" t="s">
        <v>141</v>
      </c>
      <c r="H117" s="87" t="s">
        <v>141</v>
      </c>
      <c r="I117" s="87" t="s">
        <v>141</v>
      </c>
      <c r="J117" s="87" t="s">
        <v>141</v>
      </c>
      <c r="K117" s="87" t="s">
        <v>141</v>
      </c>
      <c r="L117" s="87" t="s">
        <v>141</v>
      </c>
      <c r="M117" s="87" t="s">
        <v>141</v>
      </c>
      <c r="N117" s="87" t="s">
        <v>141</v>
      </c>
      <c r="O117" s="87" t="s">
        <v>141</v>
      </c>
      <c r="P117" s="87" t="s">
        <v>141</v>
      </c>
      <c r="Q117" s="87" t="s">
        <v>141</v>
      </c>
      <c r="R117" s="87" t="s">
        <v>141</v>
      </c>
      <c r="S117" s="87" t="s">
        <v>141</v>
      </c>
      <c r="T117" s="195" t="s">
        <v>141</v>
      </c>
    </row>
  </sheetData>
  <sheetProtection/>
  <mergeCells count="10">
    <mergeCell ref="C34:E34"/>
    <mergeCell ref="C35:E35"/>
    <mergeCell ref="C36:E36"/>
    <mergeCell ref="C37:E37"/>
    <mergeCell ref="C7:E7"/>
    <mergeCell ref="C9:E9"/>
    <mergeCell ref="C30:E30"/>
    <mergeCell ref="C31:E31"/>
    <mergeCell ref="C32:E32"/>
    <mergeCell ref="C33:E33"/>
  </mergeCells>
  <conditionalFormatting sqref="C26 C22 C8 C10">
    <cfRule type="expression" priority="8" dxfId="20" stopIfTrue="1">
      <formula>_GroupReply</formula>
    </cfRule>
  </conditionalFormatting>
  <conditionalFormatting sqref="D24">
    <cfRule type="cellIs" priority="7" dxfId="21" operator="equal" stopIfTrue="1">
      <formula>0</formula>
    </cfRule>
  </conditionalFormatting>
  <conditionalFormatting sqref="C14">
    <cfRule type="expression" priority="6" dxfId="20" stopIfTrue="1">
      <formula>_GroupReply</formula>
    </cfRule>
  </conditionalFormatting>
  <conditionalFormatting sqref="C19:C20">
    <cfRule type="expression" priority="2" dxfId="20" stopIfTrue="1">
      <formula>_GroupReply</formula>
    </cfRule>
  </conditionalFormatting>
  <conditionalFormatting sqref="C16">
    <cfRule type="expression" priority="5" dxfId="20" stopIfTrue="1">
      <formula>_GroupReply</formula>
    </cfRule>
  </conditionalFormatting>
  <conditionalFormatting sqref="C17:C18">
    <cfRule type="expression" priority="4" dxfId="20" stopIfTrue="1">
      <formula>_GroupReply</formula>
    </cfRule>
  </conditionalFormatting>
  <conditionalFormatting sqref="C11">
    <cfRule type="expression" priority="1" dxfId="20" stopIfTrue="1">
      <formula>_GroupReply</formula>
    </cfRule>
  </conditionalFormatting>
  <dataValidations count="13">
    <dataValidation type="list" allowBlank="1" showInputMessage="1" showErrorMessage="1" sqref="C25 C41:C80">
      <formula1>_AllCountries</formula1>
    </dataValidation>
    <dataValidation type="list" allowBlank="1" showInputMessage="1" showErrorMessage="1" sqref="C23">
      <formula1>_ISO4217</formula1>
    </dataValidation>
    <dataValidation type="list" allowBlank="1" showInputMessage="1" showErrorMessage="1" sqref="C26">
      <formula1>_EEACountries</formula1>
    </dataValidation>
    <dataValidation type="list" allowBlank="1" showInputMessage="1" showErrorMessage="1" sqref="C65496 IP65510">
      <formula1>"Thousands,Millions"</formula1>
    </dataValidation>
    <dataValidation allowBlank="1" showInputMessage="1" showErrorMessage="1" sqref="C65509:C65510 C65507 IP65523:IP65524"/>
    <dataValidation type="list" allowBlank="1" showInputMessage="1" showErrorMessage="1" sqref="C65506 C65500:C65503 C65489:C65492">
      <formula1>"No,Yes"</formula1>
    </dataValidation>
    <dataValidation type="list" allowBlank="1" showInputMessage="1" showErrorMessage="1" sqref="C65488 IP65502">
      <formula1>"Life,Non-Life,Composite,Reinsurance,Captive"</formula1>
    </dataValidation>
    <dataValidation type="list" allowBlank="1" showInputMessage="1" showErrorMessage="1" sqref="C24">
      <formula1>$J$3:$J$5</formula1>
    </dataValidation>
    <dataValidation type="list" allowBlank="1" showInputMessage="1" showErrorMessage="1" sqref="C15">
      <formula1>$I$3:$I$8</formula1>
    </dataValidation>
    <dataValidation type="list" allowBlank="1" showInputMessage="1" showErrorMessage="1" sqref="C10 C14 C16:C17 C19:C20">
      <formula1>$H$3:$H$5</formula1>
    </dataValidation>
    <dataValidation type="list" allowBlank="1" showInputMessage="1" showErrorMessage="1" sqref="C13">
      <formula1>$L$3:$L$5</formula1>
    </dataValidation>
    <dataValidation type="list" allowBlank="1" showInputMessage="1" showErrorMessage="1" sqref="C12">
      <formula1>$M$3:$M$6</formula1>
    </dataValidation>
    <dataValidation type="list" allowBlank="1" showInputMessage="1" showErrorMessage="1" sqref="C18">
      <formula1>T.PIM</formula1>
    </dataValidation>
  </dataValidations>
  <hyperlinks>
    <hyperlink ref="I22" r:id="rId1" display="http://www.xe.com/currencytables/?from=EUR&amp;date=2013-12-31"/>
  </hyperlinks>
  <printOptions/>
  <pageMargins left="0.37" right="0.38" top="0.41" bottom="0.27" header="0.32" footer="0.2"/>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sheetPr>
    <tabColor rgb="FFCCFFFF"/>
  </sheetPr>
  <dimension ref="A1:AD597"/>
  <sheetViews>
    <sheetView zoomScalePageLayoutView="0" workbookViewId="0" topLeftCell="A1">
      <selection activeCell="A1" sqref="A1"/>
    </sheetView>
  </sheetViews>
  <sheetFormatPr defaultColWidth="9.140625" defaultRowHeight="15"/>
  <cols>
    <col min="1" max="1" width="11.28125" style="0" customWidth="1"/>
    <col min="2" max="2" width="72.140625" style="0" customWidth="1"/>
    <col min="3" max="3" width="18.7109375" style="0" customWidth="1"/>
    <col min="4" max="4" width="17.7109375" style="0" customWidth="1"/>
    <col min="5" max="5" width="14.8515625" style="0" customWidth="1"/>
    <col min="6" max="6" width="17.00390625" style="0" customWidth="1"/>
    <col min="7" max="7" width="17.28125" style="0" customWidth="1"/>
    <col min="8" max="8" width="17.57421875" style="0" customWidth="1"/>
    <col min="9" max="9" width="22.7109375" style="0" customWidth="1"/>
    <col min="10" max="10" width="3.140625" style="0" customWidth="1"/>
    <col min="12" max="12" width="72.140625" style="0" customWidth="1"/>
    <col min="13" max="13" width="18.7109375" style="0" customWidth="1"/>
    <col min="14" max="14" width="17.7109375" style="0" customWidth="1"/>
    <col min="15" max="15" width="14.8515625" style="0" customWidth="1"/>
    <col min="16" max="16" width="17.00390625" style="0" customWidth="1"/>
    <col min="17" max="17" width="17.28125" style="0" customWidth="1"/>
    <col min="18" max="18" width="17.57421875" style="0" customWidth="1"/>
    <col min="19" max="19" width="22.7109375" style="0" customWidth="1"/>
    <col min="20" max="20" width="2.00390625" style="0" bestFit="1" customWidth="1"/>
  </cols>
  <sheetData>
    <row r="1" spans="1:20" ht="15.75">
      <c r="A1" s="83" t="str">
        <f>Participant!$A$1</f>
        <v>&lt;Participant's name&gt;</v>
      </c>
      <c r="B1" s="125"/>
      <c r="C1" s="126"/>
      <c r="D1" s="126"/>
      <c r="E1" s="126"/>
      <c r="F1" s="127"/>
      <c r="G1" s="127"/>
      <c r="H1" s="127"/>
      <c r="I1" s="86" t="str">
        <f>Participant!$E$1</f>
        <v>2013 - - (-)</v>
      </c>
      <c r="J1" s="25" t="s">
        <v>141</v>
      </c>
      <c r="T1" s="25" t="s">
        <v>141</v>
      </c>
    </row>
    <row r="2" spans="1:20" ht="15.75">
      <c r="A2" s="89" t="str">
        <f>Participant!$A$2</f>
        <v>-</v>
      </c>
      <c r="B2" s="128"/>
      <c r="C2" s="129"/>
      <c r="D2" s="92" t="str">
        <f>'P.Index'!D9</f>
        <v>Solvency II balance sheet and capital requirements</v>
      </c>
      <c r="E2" s="92"/>
      <c r="F2" s="130"/>
      <c r="G2" s="130"/>
      <c r="H2" s="130"/>
      <c r="I2" s="93" t="str">
        <f>Version</f>
        <v>EIOPA-14-216-ST14_Templates-(20140709)</v>
      </c>
      <c r="J2" s="25" t="s">
        <v>141</v>
      </c>
      <c r="T2" s="25" t="s">
        <v>141</v>
      </c>
    </row>
    <row r="3" spans="10:20" ht="15.75" thickBot="1">
      <c r="J3" s="25" t="s">
        <v>141</v>
      </c>
      <c r="T3" s="25" t="s">
        <v>141</v>
      </c>
    </row>
    <row r="4" spans="2:20" ht="15.75" thickBot="1">
      <c r="B4" s="77" t="s">
        <v>472</v>
      </c>
      <c r="C4" s="78"/>
      <c r="J4" s="25" t="s">
        <v>141</v>
      </c>
      <c r="L4" t="s">
        <v>472</v>
      </c>
      <c r="T4" s="25" t="s">
        <v>141</v>
      </c>
    </row>
    <row r="5" spans="2:20" ht="15">
      <c r="B5" s="495" t="str">
        <f>B19</f>
        <v>Balance sheet</v>
      </c>
      <c r="C5" s="80" t="str">
        <f ca="1">HYPERLINK("#"&amp;CELL("address",A19),A19)</f>
        <v>S.02.01</v>
      </c>
      <c r="J5" s="25" t="s">
        <v>141</v>
      </c>
      <c r="L5" t="s">
        <v>0</v>
      </c>
      <c r="M5" t="s">
        <v>449</v>
      </c>
      <c r="T5" s="25" t="s">
        <v>141</v>
      </c>
    </row>
    <row r="6" spans="2:20" ht="15">
      <c r="B6" s="495" t="str">
        <f>B118</f>
        <v>Own funds</v>
      </c>
      <c r="C6" s="80" t="str">
        <f ca="1">HYPERLINK("#"&amp;CELL("address",A118),A118)</f>
        <v>S.23.01</v>
      </c>
      <c r="J6" s="25" t="s">
        <v>141</v>
      </c>
      <c r="L6" t="s">
        <v>447</v>
      </c>
      <c r="M6" t="s">
        <v>360</v>
      </c>
      <c r="T6" s="25" t="s">
        <v>141</v>
      </c>
    </row>
    <row r="7" spans="2:20" ht="15">
      <c r="B7" s="495" t="str">
        <f>B197</f>
        <v>Solvency Capital Requirement</v>
      </c>
      <c r="C7" s="80" t="str">
        <f ca="1">HYPERLINK("#"&amp;CELL("address",A197),A197)</f>
        <v>S.25.01</v>
      </c>
      <c r="J7" s="25" t="s">
        <v>141</v>
      </c>
      <c r="L7" t="s">
        <v>471</v>
      </c>
      <c r="M7" t="s">
        <v>361</v>
      </c>
      <c r="T7" s="25" t="s">
        <v>141</v>
      </c>
    </row>
    <row r="8" spans="2:20" ht="15">
      <c r="B8" s="499" t="str">
        <f>B237</f>
        <v>Solvency Capital Requirement - Market risk</v>
      </c>
      <c r="C8" s="80" t="str">
        <f ca="1">HYPERLINK("#"&amp;CELL("address",A237),A237)</f>
        <v>S.26.01</v>
      </c>
      <c r="J8" s="25" t="s">
        <v>141</v>
      </c>
      <c r="L8" t="s">
        <v>186</v>
      </c>
      <c r="M8" t="s">
        <v>364</v>
      </c>
      <c r="T8" s="25" t="s">
        <v>141</v>
      </c>
    </row>
    <row r="9" spans="2:20" ht="15">
      <c r="B9" s="499" t="str">
        <f>B271</f>
        <v>Solvency Capital Requirement - Counterparty default risk</v>
      </c>
      <c r="C9" s="80" t="str">
        <f ca="1">HYPERLINK("#"&amp;CELL("address",A271),A271)</f>
        <v>S.26.02</v>
      </c>
      <c r="J9" s="25" t="s">
        <v>141</v>
      </c>
      <c r="L9" t="s">
        <v>223</v>
      </c>
      <c r="M9" t="s">
        <v>365</v>
      </c>
      <c r="T9" s="25" t="s">
        <v>141</v>
      </c>
    </row>
    <row r="10" spans="2:20" ht="15">
      <c r="B10" s="499" t="str">
        <f>B295</f>
        <v>Solvency Capital Requirement - Life underwriting risk</v>
      </c>
      <c r="C10" s="80" t="str">
        <f ca="1">HYPERLINK("#"&amp;CELL("address",A295),A295)</f>
        <v>S.26.03</v>
      </c>
      <c r="J10" s="25" t="s">
        <v>141</v>
      </c>
      <c r="L10" t="s">
        <v>247</v>
      </c>
      <c r="M10" t="s">
        <v>366</v>
      </c>
      <c r="T10" s="25" t="s">
        <v>141</v>
      </c>
    </row>
    <row r="11" spans="2:20" ht="15">
      <c r="B11" s="499" t="str">
        <f>B321</f>
        <v>Solvency Capital Requirement - Health underwriting risk</v>
      </c>
      <c r="C11" s="80" t="str">
        <f ca="1">HYPERLINK("#"&amp;CELL("address",A321),A321)</f>
        <v>S.26.04</v>
      </c>
      <c r="J11" s="25" t="s">
        <v>141</v>
      </c>
      <c r="L11" t="s">
        <v>271</v>
      </c>
      <c r="M11" t="s">
        <v>367</v>
      </c>
      <c r="T11" s="25" t="s">
        <v>141</v>
      </c>
    </row>
    <row r="12" spans="2:20" ht="15">
      <c r="B12" s="499" t="str">
        <f>B377</f>
        <v>Solvency Capital Requirement - Non-life underwriting risk</v>
      </c>
      <c r="C12" s="80" t="str">
        <f ca="1">HYPERLINK("#"&amp;CELL("address",A377),A377)</f>
        <v>S.26.05</v>
      </c>
      <c r="J12" s="25" t="s">
        <v>141</v>
      </c>
      <c r="L12" t="s">
        <v>316</v>
      </c>
      <c r="M12" t="s">
        <v>368</v>
      </c>
      <c r="T12" s="25" t="s">
        <v>141</v>
      </c>
    </row>
    <row r="13" spans="2:20" ht="15">
      <c r="B13" s="499" t="str">
        <f>B409</f>
        <v>Solvency Capital Requirement - Operational risk</v>
      </c>
      <c r="C13" s="80" t="str">
        <f ca="1">HYPERLINK("#"&amp;CELL("address",A409),A409)</f>
        <v>S.26.06</v>
      </c>
      <c r="J13" s="25" t="s">
        <v>141</v>
      </c>
      <c r="L13" t="s">
        <v>340</v>
      </c>
      <c r="M13" t="s">
        <v>369</v>
      </c>
      <c r="T13" s="25" t="s">
        <v>141</v>
      </c>
    </row>
    <row r="14" spans="2:20" ht="15">
      <c r="B14" s="495" t="str">
        <f>B429</f>
        <v>[Solo] Minimum Capital Requirement (except for composite undertakings)</v>
      </c>
      <c r="C14" s="80" t="str">
        <f ca="1">HYPERLINK("#"&amp;CELL("address",A429),A429)</f>
        <v>S.28.01</v>
      </c>
      <c r="J14" s="25" t="s">
        <v>141</v>
      </c>
      <c r="L14" t="s">
        <v>880</v>
      </c>
      <c r="M14" t="s">
        <v>370</v>
      </c>
      <c r="T14" s="25" t="s">
        <v>141</v>
      </c>
    </row>
    <row r="15" spans="2:20" ht="15">
      <c r="B15" s="495" t="str">
        <f>B471</f>
        <v>[Solo] Minimum capital Requirement - Composite undertakings</v>
      </c>
      <c r="C15" s="80" t="str">
        <f ca="1">HYPERLINK("#"&amp;CELL("address",A471),A471)</f>
        <v>S.28.02</v>
      </c>
      <c r="J15" s="25" t="s">
        <v>141</v>
      </c>
      <c r="L15" t="s">
        <v>881</v>
      </c>
      <c r="M15" t="s">
        <v>371</v>
      </c>
      <c r="T15" s="25" t="s">
        <v>141</v>
      </c>
    </row>
    <row r="16" spans="2:20" ht="15">
      <c r="B16" s="495" t="s">
        <v>473</v>
      </c>
      <c r="C16" s="80" t="str">
        <f ca="1">HYPERLINK("#"&amp;CELL("address",A528),A528)</f>
        <v>S.25.02</v>
      </c>
      <c r="J16" s="25" t="s">
        <v>141</v>
      </c>
      <c r="L16" t="s">
        <v>473</v>
      </c>
      <c r="M16" t="s">
        <v>362</v>
      </c>
      <c r="T16" s="25" t="s">
        <v>141</v>
      </c>
    </row>
    <row r="17" spans="2:20" ht="15">
      <c r="B17" s="496" t="s">
        <v>474</v>
      </c>
      <c r="C17" s="81" t="str">
        <f ca="1">HYPERLINK("#"&amp;CELL("address",A558),A558)</f>
        <v>S.25.03</v>
      </c>
      <c r="J17" s="25" t="s">
        <v>141</v>
      </c>
      <c r="L17" t="s">
        <v>474</v>
      </c>
      <c r="M17" t="s">
        <v>363</v>
      </c>
      <c r="T17" s="25" t="s">
        <v>141</v>
      </c>
    </row>
    <row r="18" spans="3:20" ht="15">
      <c r="C18" s="59"/>
      <c r="J18" s="25" t="s">
        <v>141</v>
      </c>
      <c r="T18" s="25" t="s">
        <v>141</v>
      </c>
    </row>
    <row r="19" spans="1:20" ht="18.75">
      <c r="A19" s="62" t="s">
        <v>449</v>
      </c>
      <c r="B19" s="710" t="s">
        <v>0</v>
      </c>
      <c r="C19" s="339"/>
      <c r="D19" s="153"/>
      <c r="E19" s="153"/>
      <c r="J19" s="25" t="s">
        <v>141</v>
      </c>
      <c r="L19" t="s">
        <v>0</v>
      </c>
      <c r="T19" s="25" t="s">
        <v>141</v>
      </c>
    </row>
    <row r="20" spans="3:20" ht="30">
      <c r="C20" s="500" t="s">
        <v>1</v>
      </c>
      <c r="D20" s="501" t="s">
        <v>83</v>
      </c>
      <c r="J20" s="25" t="s">
        <v>141</v>
      </c>
      <c r="M20" t="s">
        <v>1</v>
      </c>
      <c r="N20" t="s">
        <v>83</v>
      </c>
      <c r="T20" s="25" t="s">
        <v>141</v>
      </c>
    </row>
    <row r="21" spans="2:20" ht="15">
      <c r="B21" s="502" t="s">
        <v>2</v>
      </c>
      <c r="C21" s="66"/>
      <c r="D21" s="68"/>
      <c r="J21" s="25" t="s">
        <v>141</v>
      </c>
      <c r="L21" t="s">
        <v>2</v>
      </c>
      <c r="T21" s="25" t="s">
        <v>141</v>
      </c>
    </row>
    <row r="22" spans="2:20" ht="15">
      <c r="B22" s="503" t="s">
        <v>3</v>
      </c>
      <c r="C22" s="324"/>
      <c r="D22" s="272" t="s">
        <v>494</v>
      </c>
      <c r="J22" s="25" t="s">
        <v>141</v>
      </c>
      <c r="L22" t="s">
        <v>3</v>
      </c>
      <c r="N22" t="s">
        <v>1265</v>
      </c>
      <c r="T22" s="25" t="s">
        <v>141</v>
      </c>
    </row>
    <row r="23" spans="2:20" ht="15">
      <c r="B23" s="503" t="s">
        <v>4</v>
      </c>
      <c r="C23" s="65"/>
      <c r="D23" s="272" t="s">
        <v>494</v>
      </c>
      <c r="J23" s="25" t="s">
        <v>141</v>
      </c>
      <c r="L23" t="s">
        <v>4</v>
      </c>
      <c r="N23" t="s">
        <v>1266</v>
      </c>
      <c r="T23" s="25" t="s">
        <v>141</v>
      </c>
    </row>
    <row r="24" spans="2:20" ht="15">
      <c r="B24" s="503" t="s">
        <v>5</v>
      </c>
      <c r="C24" s="272" t="s">
        <v>494</v>
      </c>
      <c r="D24" s="272" t="s">
        <v>494</v>
      </c>
      <c r="J24" s="25" t="s">
        <v>141</v>
      </c>
      <c r="L24" t="s">
        <v>5</v>
      </c>
      <c r="M24" t="s">
        <v>1267</v>
      </c>
      <c r="N24" t="s">
        <v>1267</v>
      </c>
      <c r="T24" s="25" t="s">
        <v>141</v>
      </c>
    </row>
    <row r="25" spans="2:20" ht="15">
      <c r="B25" s="503" t="s">
        <v>6</v>
      </c>
      <c r="C25" s="272" t="s">
        <v>494</v>
      </c>
      <c r="D25" s="272" t="s">
        <v>494</v>
      </c>
      <c r="J25" s="25" t="s">
        <v>141</v>
      </c>
      <c r="L25" t="s">
        <v>6</v>
      </c>
      <c r="M25" t="s">
        <v>1268</v>
      </c>
      <c r="N25" t="s">
        <v>1268</v>
      </c>
      <c r="T25" s="25" t="s">
        <v>141</v>
      </c>
    </row>
    <row r="26" spans="2:20" ht="15">
      <c r="B26" s="503" t="s">
        <v>7</v>
      </c>
      <c r="C26" s="272" t="s">
        <v>494</v>
      </c>
      <c r="D26" s="272" t="s">
        <v>494</v>
      </c>
      <c r="J26" s="25" t="s">
        <v>141</v>
      </c>
      <c r="L26" t="s">
        <v>7</v>
      </c>
      <c r="M26" t="s">
        <v>1269</v>
      </c>
      <c r="N26" t="s">
        <v>1269</v>
      </c>
      <c r="T26" s="25" t="s">
        <v>141</v>
      </c>
    </row>
    <row r="27" spans="2:20" ht="15">
      <c r="B27" s="503" t="s">
        <v>8</v>
      </c>
      <c r="C27" s="272" t="s">
        <v>494</v>
      </c>
      <c r="D27" s="272" t="s">
        <v>494</v>
      </c>
      <c r="J27" s="25" t="s">
        <v>141</v>
      </c>
      <c r="L27" t="s">
        <v>8</v>
      </c>
      <c r="M27" t="s">
        <v>1270</v>
      </c>
      <c r="N27" t="s">
        <v>1270</v>
      </c>
      <c r="T27" s="25" t="s">
        <v>141</v>
      </c>
    </row>
    <row r="28" spans="2:20" ht="30">
      <c r="B28" s="504" t="s">
        <v>9</v>
      </c>
      <c r="C28" s="150">
        <f>SUM(C29:C30,C31,C34,C39,C49,C50,C51)</f>
        <v>0</v>
      </c>
      <c r="D28" s="150">
        <f>SUM(D29:D30,D31,D34,D39,D49,D50,D51)</f>
        <v>0</v>
      </c>
      <c r="J28" s="25" t="s">
        <v>141</v>
      </c>
      <c r="L28" t="s">
        <v>9</v>
      </c>
      <c r="M28" t="s">
        <v>1271</v>
      </c>
      <c r="N28" t="s">
        <v>1271</v>
      </c>
      <c r="T28" s="25" t="s">
        <v>141</v>
      </c>
    </row>
    <row r="29" spans="2:20" ht="15">
      <c r="B29" s="505" t="s">
        <v>10</v>
      </c>
      <c r="C29" s="272" t="s">
        <v>494</v>
      </c>
      <c r="D29" s="272" t="s">
        <v>494</v>
      </c>
      <c r="J29" s="25" t="s">
        <v>141</v>
      </c>
      <c r="L29" t="s">
        <v>10</v>
      </c>
      <c r="M29" t="s">
        <v>1272</v>
      </c>
      <c r="N29" t="s">
        <v>1272</v>
      </c>
      <c r="T29" s="25" t="s">
        <v>141</v>
      </c>
    </row>
    <row r="30" spans="2:20" ht="15">
      <c r="B30" s="505" t="s">
        <v>11</v>
      </c>
      <c r="C30" s="272" t="s">
        <v>494</v>
      </c>
      <c r="D30" s="272" t="s">
        <v>494</v>
      </c>
      <c r="J30" s="25" t="s">
        <v>141</v>
      </c>
      <c r="L30" t="s">
        <v>11</v>
      </c>
      <c r="M30" t="s">
        <v>1273</v>
      </c>
      <c r="N30" t="s">
        <v>1273</v>
      </c>
      <c r="T30" s="25" t="s">
        <v>141</v>
      </c>
    </row>
    <row r="31" spans="2:20" ht="15">
      <c r="B31" s="505" t="s">
        <v>12</v>
      </c>
      <c r="C31" s="150">
        <f>SUM(C32:C33)</f>
        <v>0</v>
      </c>
      <c r="D31" s="150">
        <f>SUM(D32:D33)</f>
        <v>0</v>
      </c>
      <c r="J31" s="25" t="s">
        <v>141</v>
      </c>
      <c r="L31" t="s">
        <v>12</v>
      </c>
      <c r="M31" t="s">
        <v>1274</v>
      </c>
      <c r="N31" t="s">
        <v>1274</v>
      </c>
      <c r="T31" s="25" t="s">
        <v>141</v>
      </c>
    </row>
    <row r="32" spans="2:20" ht="15">
      <c r="B32" s="506" t="s">
        <v>13</v>
      </c>
      <c r="C32" s="272" t="s">
        <v>494</v>
      </c>
      <c r="D32" s="272" t="s">
        <v>494</v>
      </c>
      <c r="J32" s="25" t="s">
        <v>141</v>
      </c>
      <c r="L32" t="s">
        <v>13</v>
      </c>
      <c r="M32" t="s">
        <v>1275</v>
      </c>
      <c r="N32" t="s">
        <v>1275</v>
      </c>
      <c r="T32" s="25" t="s">
        <v>141</v>
      </c>
    </row>
    <row r="33" spans="2:20" ht="15">
      <c r="B33" s="506" t="s">
        <v>14</v>
      </c>
      <c r="C33" s="272" t="s">
        <v>494</v>
      </c>
      <c r="D33" s="272" t="s">
        <v>494</v>
      </c>
      <c r="J33" s="25" t="s">
        <v>141</v>
      </c>
      <c r="L33" t="s">
        <v>14</v>
      </c>
      <c r="M33" t="s">
        <v>1276</v>
      </c>
      <c r="N33" t="s">
        <v>1276</v>
      </c>
      <c r="T33" s="25" t="s">
        <v>141</v>
      </c>
    </row>
    <row r="34" spans="2:20" ht="15">
      <c r="B34" s="505" t="s">
        <v>15</v>
      </c>
      <c r="C34" s="150">
        <f>SUM(C35:C38)</f>
        <v>0</v>
      </c>
      <c r="D34" s="150">
        <f>SUM(D35:D38)</f>
        <v>0</v>
      </c>
      <c r="J34" s="25" t="s">
        <v>141</v>
      </c>
      <c r="L34" t="s">
        <v>15</v>
      </c>
      <c r="M34" t="s">
        <v>1277</v>
      </c>
      <c r="N34" t="s">
        <v>1277</v>
      </c>
      <c r="T34" s="25" t="s">
        <v>141</v>
      </c>
    </row>
    <row r="35" spans="2:20" ht="15">
      <c r="B35" s="506" t="s">
        <v>16</v>
      </c>
      <c r="C35" s="272" t="s">
        <v>494</v>
      </c>
      <c r="D35" s="272" t="s">
        <v>494</v>
      </c>
      <c r="J35" s="25" t="s">
        <v>141</v>
      </c>
      <c r="L35" t="s">
        <v>16</v>
      </c>
      <c r="M35" t="s">
        <v>1278</v>
      </c>
      <c r="N35" t="s">
        <v>1278</v>
      </c>
      <c r="T35" s="25" t="s">
        <v>141</v>
      </c>
    </row>
    <row r="36" spans="2:20" ht="15">
      <c r="B36" s="506" t="s">
        <v>17</v>
      </c>
      <c r="C36" s="272" t="s">
        <v>494</v>
      </c>
      <c r="D36" s="272" t="s">
        <v>494</v>
      </c>
      <c r="J36" s="25" t="s">
        <v>141</v>
      </c>
      <c r="L36" t="s">
        <v>17</v>
      </c>
      <c r="M36" t="s">
        <v>1279</v>
      </c>
      <c r="N36" t="s">
        <v>1279</v>
      </c>
      <c r="T36" s="25" t="s">
        <v>141</v>
      </c>
    </row>
    <row r="37" spans="2:20" ht="15">
      <c r="B37" s="506" t="s">
        <v>18</v>
      </c>
      <c r="C37" s="272" t="s">
        <v>494</v>
      </c>
      <c r="D37" s="272" t="s">
        <v>494</v>
      </c>
      <c r="J37" s="25" t="s">
        <v>141</v>
      </c>
      <c r="L37" t="s">
        <v>18</v>
      </c>
      <c r="M37" t="s">
        <v>1280</v>
      </c>
      <c r="N37" t="s">
        <v>1280</v>
      </c>
      <c r="T37" s="25" t="s">
        <v>141</v>
      </c>
    </row>
    <row r="38" spans="2:20" ht="15">
      <c r="B38" s="506" t="s">
        <v>19</v>
      </c>
      <c r="C38" s="272" t="s">
        <v>494</v>
      </c>
      <c r="D38" s="272" t="s">
        <v>494</v>
      </c>
      <c r="J38" s="25" t="s">
        <v>141</v>
      </c>
      <c r="L38" t="s">
        <v>19</v>
      </c>
      <c r="M38" t="s">
        <v>1281</v>
      </c>
      <c r="N38" t="s">
        <v>1281</v>
      </c>
      <c r="T38" s="25" t="s">
        <v>141</v>
      </c>
    </row>
    <row r="39" spans="2:20" ht="15">
      <c r="B39" s="505" t="s">
        <v>20</v>
      </c>
      <c r="C39" s="150">
        <f>SUM(C40:C48)</f>
        <v>0</v>
      </c>
      <c r="D39" s="272" t="s">
        <v>494</v>
      </c>
      <c r="J39" s="25" t="s">
        <v>141</v>
      </c>
      <c r="L39" t="s">
        <v>20</v>
      </c>
      <c r="M39" t="s">
        <v>1282</v>
      </c>
      <c r="N39" t="s">
        <v>1282</v>
      </c>
      <c r="T39" s="25" t="s">
        <v>141</v>
      </c>
    </row>
    <row r="40" spans="2:20" ht="15">
      <c r="B40" s="507" t="s">
        <v>21</v>
      </c>
      <c r="C40" s="272" t="s">
        <v>494</v>
      </c>
      <c r="D40" s="67"/>
      <c r="J40" s="25" t="s">
        <v>141</v>
      </c>
      <c r="L40" t="s">
        <v>21</v>
      </c>
      <c r="M40" t="s">
        <v>1283</v>
      </c>
      <c r="T40" s="25" t="s">
        <v>141</v>
      </c>
    </row>
    <row r="41" spans="2:20" ht="15">
      <c r="B41" s="507" t="s">
        <v>22</v>
      </c>
      <c r="C41" s="272" t="s">
        <v>494</v>
      </c>
      <c r="D41" s="67"/>
      <c r="J41" s="25" t="s">
        <v>141</v>
      </c>
      <c r="L41" t="s">
        <v>22</v>
      </c>
      <c r="M41" t="s">
        <v>1284</v>
      </c>
      <c r="T41" s="25" t="s">
        <v>141</v>
      </c>
    </row>
    <row r="42" spans="2:20" ht="15">
      <c r="B42" s="507" t="s">
        <v>23</v>
      </c>
      <c r="C42" s="272" t="s">
        <v>494</v>
      </c>
      <c r="D42" s="67"/>
      <c r="J42" s="25" t="s">
        <v>141</v>
      </c>
      <c r="L42" t="s">
        <v>23</v>
      </c>
      <c r="M42" t="s">
        <v>1285</v>
      </c>
      <c r="T42" s="25" t="s">
        <v>141</v>
      </c>
    </row>
    <row r="43" spans="2:20" ht="15">
      <c r="B43" s="507" t="s">
        <v>24</v>
      </c>
      <c r="C43" s="272" t="s">
        <v>494</v>
      </c>
      <c r="D43" s="67"/>
      <c r="J43" s="25" t="s">
        <v>141</v>
      </c>
      <c r="L43" t="s">
        <v>24</v>
      </c>
      <c r="M43" t="s">
        <v>1286</v>
      </c>
      <c r="T43" s="25" t="s">
        <v>141</v>
      </c>
    </row>
    <row r="44" spans="2:20" ht="15">
      <c r="B44" s="507" t="s">
        <v>25</v>
      </c>
      <c r="C44" s="272" t="s">
        <v>494</v>
      </c>
      <c r="D44" s="67"/>
      <c r="J44" s="25" t="s">
        <v>141</v>
      </c>
      <c r="L44" t="s">
        <v>25</v>
      </c>
      <c r="M44" t="s">
        <v>1287</v>
      </c>
      <c r="T44" s="25" t="s">
        <v>141</v>
      </c>
    </row>
    <row r="45" spans="2:20" ht="15">
      <c r="B45" s="507" t="s">
        <v>26</v>
      </c>
      <c r="C45" s="272" t="s">
        <v>494</v>
      </c>
      <c r="D45" s="67"/>
      <c r="J45" s="25" t="s">
        <v>141</v>
      </c>
      <c r="L45" t="s">
        <v>26</v>
      </c>
      <c r="M45" t="s">
        <v>1288</v>
      </c>
      <c r="T45" s="25" t="s">
        <v>141</v>
      </c>
    </row>
    <row r="46" spans="2:20" ht="15">
      <c r="B46" s="507" t="s">
        <v>27</v>
      </c>
      <c r="C46" s="272" t="s">
        <v>494</v>
      </c>
      <c r="D46" s="67"/>
      <c r="J46" s="25" t="s">
        <v>141</v>
      </c>
      <c r="L46" t="s">
        <v>27</v>
      </c>
      <c r="M46" t="s">
        <v>1289</v>
      </c>
      <c r="T46" s="25" t="s">
        <v>141</v>
      </c>
    </row>
    <row r="47" spans="2:20" ht="15">
      <c r="B47" s="507" t="s">
        <v>28</v>
      </c>
      <c r="C47" s="272" t="s">
        <v>494</v>
      </c>
      <c r="D47" s="67"/>
      <c r="J47" s="25" t="s">
        <v>141</v>
      </c>
      <c r="L47" t="s">
        <v>28</v>
      </c>
      <c r="M47" t="s">
        <v>1290</v>
      </c>
      <c r="T47" s="25" t="s">
        <v>141</v>
      </c>
    </row>
    <row r="48" spans="2:20" ht="15">
      <c r="B48" s="507" t="s">
        <v>29</v>
      </c>
      <c r="C48" s="272" t="s">
        <v>494</v>
      </c>
      <c r="D48" s="66"/>
      <c r="J48" s="25" t="s">
        <v>141</v>
      </c>
      <c r="L48" t="s">
        <v>29</v>
      </c>
      <c r="M48" t="s">
        <v>1291</v>
      </c>
      <c r="T48" s="25" t="s">
        <v>141</v>
      </c>
    </row>
    <row r="49" spans="2:20" ht="15">
      <c r="B49" s="505" t="s">
        <v>30</v>
      </c>
      <c r="C49" s="272" t="s">
        <v>494</v>
      </c>
      <c r="D49" s="272" t="s">
        <v>494</v>
      </c>
      <c r="J49" s="25" t="s">
        <v>141</v>
      </c>
      <c r="L49" t="s">
        <v>30</v>
      </c>
      <c r="M49" t="s">
        <v>1292</v>
      </c>
      <c r="N49" t="s">
        <v>1292</v>
      </c>
      <c r="T49" s="25" t="s">
        <v>141</v>
      </c>
    </row>
    <row r="50" spans="2:20" ht="15">
      <c r="B50" s="505" t="s">
        <v>31</v>
      </c>
      <c r="C50" s="272" t="s">
        <v>494</v>
      </c>
      <c r="D50" s="272" t="s">
        <v>494</v>
      </c>
      <c r="J50" s="25" t="s">
        <v>141</v>
      </c>
      <c r="L50" t="s">
        <v>31</v>
      </c>
      <c r="M50" t="s">
        <v>1293</v>
      </c>
      <c r="N50" t="s">
        <v>1293</v>
      </c>
      <c r="T50" s="25" t="s">
        <v>141</v>
      </c>
    </row>
    <row r="51" spans="2:20" ht="15">
      <c r="B51" s="505" t="s">
        <v>32</v>
      </c>
      <c r="C51" s="272" t="s">
        <v>494</v>
      </c>
      <c r="D51" s="272" t="s">
        <v>494</v>
      </c>
      <c r="J51" s="25" t="s">
        <v>141</v>
      </c>
      <c r="L51" t="s">
        <v>32</v>
      </c>
      <c r="M51" t="s">
        <v>1294</v>
      </c>
      <c r="N51" t="s">
        <v>1294</v>
      </c>
      <c r="T51" s="25" t="s">
        <v>141</v>
      </c>
    </row>
    <row r="52" spans="2:20" ht="15">
      <c r="B52" s="503" t="s">
        <v>33</v>
      </c>
      <c r="C52" s="272" t="s">
        <v>494</v>
      </c>
      <c r="D52" s="272" t="s">
        <v>494</v>
      </c>
      <c r="J52" s="25" t="s">
        <v>141</v>
      </c>
      <c r="L52" t="s">
        <v>33</v>
      </c>
      <c r="M52" t="s">
        <v>1295</v>
      </c>
      <c r="N52" t="s">
        <v>1295</v>
      </c>
      <c r="T52" s="25" t="s">
        <v>141</v>
      </c>
    </row>
    <row r="53" spans="2:20" ht="15">
      <c r="B53" s="503" t="s">
        <v>34</v>
      </c>
      <c r="C53" s="150">
        <f>SUM(C54:C56)</f>
        <v>0</v>
      </c>
      <c r="D53" s="272" t="s">
        <v>494</v>
      </c>
      <c r="J53" s="25" t="s">
        <v>141</v>
      </c>
      <c r="L53" t="s">
        <v>34</v>
      </c>
      <c r="M53" t="s">
        <v>1296</v>
      </c>
      <c r="N53" t="s">
        <v>1296</v>
      </c>
      <c r="T53" s="25" t="s">
        <v>141</v>
      </c>
    </row>
    <row r="54" spans="2:20" ht="15">
      <c r="B54" s="505" t="s">
        <v>35</v>
      </c>
      <c r="C54" s="272" t="s">
        <v>494</v>
      </c>
      <c r="D54" s="67"/>
      <c r="J54" s="25" t="s">
        <v>141</v>
      </c>
      <c r="L54" t="s">
        <v>35</v>
      </c>
      <c r="M54" t="s">
        <v>1297</v>
      </c>
      <c r="T54" s="25" t="s">
        <v>141</v>
      </c>
    </row>
    <row r="55" spans="2:20" ht="15">
      <c r="B55" s="505" t="s">
        <v>36</v>
      </c>
      <c r="C55" s="272" t="s">
        <v>494</v>
      </c>
      <c r="D55" s="66"/>
      <c r="J55" s="25" t="s">
        <v>141</v>
      </c>
      <c r="L55" t="s">
        <v>36</v>
      </c>
      <c r="M55" t="s">
        <v>1298</v>
      </c>
      <c r="T55" s="25" t="s">
        <v>141</v>
      </c>
    </row>
    <row r="56" spans="2:20" ht="15">
      <c r="B56" s="505" t="s">
        <v>37</v>
      </c>
      <c r="C56" s="272" t="s">
        <v>494</v>
      </c>
      <c r="D56" s="272" t="s">
        <v>494</v>
      </c>
      <c r="J56" s="25" t="s">
        <v>141</v>
      </c>
      <c r="L56" t="s">
        <v>37</v>
      </c>
      <c r="M56" t="s">
        <v>1299</v>
      </c>
      <c r="N56" t="s">
        <v>1299</v>
      </c>
      <c r="T56" s="25" t="s">
        <v>141</v>
      </c>
    </row>
    <row r="57" spans="2:20" ht="15">
      <c r="B57" s="508" t="s">
        <v>38</v>
      </c>
      <c r="C57" s="150">
        <f>SUM(C58,C61,C64)</f>
        <v>0</v>
      </c>
      <c r="D57" s="150">
        <f>SUM(D58,D61,D64)</f>
        <v>0</v>
      </c>
      <c r="J57" s="25" t="s">
        <v>141</v>
      </c>
      <c r="L57" t="s">
        <v>38</v>
      </c>
      <c r="M57" t="s">
        <v>1300</v>
      </c>
      <c r="N57" t="s">
        <v>1300</v>
      </c>
      <c r="T57" s="25" t="s">
        <v>141</v>
      </c>
    </row>
    <row r="58" spans="2:20" ht="15">
      <c r="B58" s="509" t="s">
        <v>39</v>
      </c>
      <c r="C58" s="150">
        <f>SUM(C59:C60)</f>
        <v>0</v>
      </c>
      <c r="D58" s="150">
        <f>SUM(D59:D60)</f>
        <v>0</v>
      </c>
      <c r="J58" s="25" t="s">
        <v>141</v>
      </c>
      <c r="L58" t="s">
        <v>39</v>
      </c>
      <c r="M58" t="s">
        <v>1301</v>
      </c>
      <c r="N58" t="s">
        <v>1301</v>
      </c>
      <c r="T58" s="25" t="s">
        <v>141</v>
      </c>
    </row>
    <row r="59" spans="2:20" ht="15">
      <c r="B59" s="506" t="s">
        <v>40</v>
      </c>
      <c r="C59" s="272" t="s">
        <v>494</v>
      </c>
      <c r="D59" s="272" t="s">
        <v>494</v>
      </c>
      <c r="J59" s="25" t="s">
        <v>141</v>
      </c>
      <c r="L59" t="s">
        <v>40</v>
      </c>
      <c r="M59" t="s">
        <v>1302</v>
      </c>
      <c r="N59" t="s">
        <v>1302</v>
      </c>
      <c r="T59" s="25" t="s">
        <v>141</v>
      </c>
    </row>
    <row r="60" spans="2:20" ht="15">
      <c r="B60" s="506" t="s">
        <v>41</v>
      </c>
      <c r="C60" s="272" t="s">
        <v>494</v>
      </c>
      <c r="D60" s="272" t="s">
        <v>494</v>
      </c>
      <c r="J60" s="25" t="s">
        <v>141</v>
      </c>
      <c r="L60" t="s">
        <v>41</v>
      </c>
      <c r="M60" t="s">
        <v>1303</v>
      </c>
      <c r="N60" t="s">
        <v>1303</v>
      </c>
      <c r="T60" s="25" t="s">
        <v>141</v>
      </c>
    </row>
    <row r="61" spans="2:20" ht="30">
      <c r="B61" s="510" t="s">
        <v>42</v>
      </c>
      <c r="C61" s="150">
        <f>SUM(C62:C63)</f>
        <v>0</v>
      </c>
      <c r="D61" s="150">
        <f>SUM(D62:D63)</f>
        <v>0</v>
      </c>
      <c r="J61" s="25" t="s">
        <v>141</v>
      </c>
      <c r="L61" t="s">
        <v>42</v>
      </c>
      <c r="M61" t="s">
        <v>1304</v>
      </c>
      <c r="N61" t="s">
        <v>1304</v>
      </c>
      <c r="T61" s="25" t="s">
        <v>141</v>
      </c>
    </row>
    <row r="62" spans="2:20" ht="15">
      <c r="B62" s="506" t="s">
        <v>43</v>
      </c>
      <c r="C62" s="272" t="s">
        <v>494</v>
      </c>
      <c r="D62" s="272" t="s">
        <v>494</v>
      </c>
      <c r="J62" s="25" t="s">
        <v>141</v>
      </c>
      <c r="L62" t="s">
        <v>43</v>
      </c>
      <c r="M62" t="s">
        <v>1305</v>
      </c>
      <c r="N62" t="s">
        <v>1305</v>
      </c>
      <c r="T62" s="25" t="s">
        <v>141</v>
      </c>
    </row>
    <row r="63" spans="2:20" ht="15">
      <c r="B63" s="506" t="s">
        <v>44</v>
      </c>
      <c r="C63" s="272" t="s">
        <v>494</v>
      </c>
      <c r="D63" s="272" t="s">
        <v>494</v>
      </c>
      <c r="J63" s="25" t="s">
        <v>141</v>
      </c>
      <c r="L63" t="s">
        <v>44</v>
      </c>
      <c r="M63" t="s">
        <v>1306</v>
      </c>
      <c r="N63" t="s">
        <v>1306</v>
      </c>
      <c r="T63" s="25" t="s">
        <v>141</v>
      </c>
    </row>
    <row r="64" spans="2:20" ht="15">
      <c r="B64" s="505" t="s">
        <v>45</v>
      </c>
      <c r="C64" s="272" t="s">
        <v>494</v>
      </c>
      <c r="D64" s="272" t="s">
        <v>494</v>
      </c>
      <c r="J64" s="25" t="s">
        <v>141</v>
      </c>
      <c r="L64" t="s">
        <v>45</v>
      </c>
      <c r="M64" t="s">
        <v>1307</v>
      </c>
      <c r="N64" t="s">
        <v>1307</v>
      </c>
      <c r="T64" s="25" t="s">
        <v>141</v>
      </c>
    </row>
    <row r="65" spans="2:20" ht="15">
      <c r="B65" s="503" t="s">
        <v>46</v>
      </c>
      <c r="C65" s="272" t="s">
        <v>494</v>
      </c>
      <c r="D65" s="272" t="s">
        <v>494</v>
      </c>
      <c r="J65" s="25" t="s">
        <v>141</v>
      </c>
      <c r="L65" t="s">
        <v>46</v>
      </c>
      <c r="M65" t="s">
        <v>1308</v>
      </c>
      <c r="N65" t="s">
        <v>1308</v>
      </c>
      <c r="T65" s="25" t="s">
        <v>141</v>
      </c>
    </row>
    <row r="66" spans="2:20" ht="15">
      <c r="B66" s="503" t="s">
        <v>47</v>
      </c>
      <c r="C66" s="272" t="s">
        <v>494</v>
      </c>
      <c r="D66" s="272" t="s">
        <v>494</v>
      </c>
      <c r="J66" s="25" t="s">
        <v>141</v>
      </c>
      <c r="L66" t="s">
        <v>47</v>
      </c>
      <c r="M66" t="s">
        <v>1309</v>
      </c>
      <c r="N66" t="s">
        <v>1309</v>
      </c>
      <c r="T66" s="25" t="s">
        <v>141</v>
      </c>
    </row>
    <row r="67" spans="2:20" ht="15">
      <c r="B67" s="503" t="s">
        <v>48</v>
      </c>
      <c r="C67" s="272" t="s">
        <v>494</v>
      </c>
      <c r="D67" s="272" t="s">
        <v>494</v>
      </c>
      <c r="J67" s="25" t="s">
        <v>141</v>
      </c>
      <c r="L67" t="s">
        <v>48</v>
      </c>
      <c r="M67" t="s">
        <v>1310</v>
      </c>
      <c r="N67" t="s">
        <v>1310</v>
      </c>
      <c r="T67" s="25" t="s">
        <v>141</v>
      </c>
    </row>
    <row r="68" spans="2:20" ht="15">
      <c r="B68" s="503" t="s">
        <v>49</v>
      </c>
      <c r="C68" s="272" t="s">
        <v>494</v>
      </c>
      <c r="D68" s="272" t="s">
        <v>494</v>
      </c>
      <c r="J68" s="25" t="s">
        <v>141</v>
      </c>
      <c r="L68" t="s">
        <v>49</v>
      </c>
      <c r="M68" t="s">
        <v>1311</v>
      </c>
      <c r="N68" t="s">
        <v>1311</v>
      </c>
      <c r="T68" s="25" t="s">
        <v>141</v>
      </c>
    </row>
    <row r="69" spans="2:20" ht="15">
      <c r="B69" s="503" t="s">
        <v>50</v>
      </c>
      <c r="C69" s="272" t="s">
        <v>494</v>
      </c>
      <c r="D69" s="272" t="s">
        <v>494</v>
      </c>
      <c r="J69" s="25" t="s">
        <v>141</v>
      </c>
      <c r="L69" t="s">
        <v>50</v>
      </c>
      <c r="M69" t="s">
        <v>1312</v>
      </c>
      <c r="N69" t="s">
        <v>1312</v>
      </c>
      <c r="T69" s="25" t="s">
        <v>141</v>
      </c>
    </row>
    <row r="70" spans="2:20" ht="30">
      <c r="B70" s="511" t="s">
        <v>51</v>
      </c>
      <c r="C70" s="272" t="s">
        <v>494</v>
      </c>
      <c r="D70" s="272" t="s">
        <v>494</v>
      </c>
      <c r="J70" s="25" t="s">
        <v>141</v>
      </c>
      <c r="L70" t="s">
        <v>51</v>
      </c>
      <c r="M70" t="s">
        <v>1313</v>
      </c>
      <c r="N70" t="s">
        <v>1313</v>
      </c>
      <c r="T70" s="25" t="s">
        <v>141</v>
      </c>
    </row>
    <row r="71" spans="2:20" ht="15">
      <c r="B71" s="503" t="s">
        <v>52</v>
      </c>
      <c r="C71" s="272" t="s">
        <v>494</v>
      </c>
      <c r="D71" s="272" t="s">
        <v>494</v>
      </c>
      <c r="J71" s="25" t="s">
        <v>141</v>
      </c>
      <c r="K71" s="339"/>
      <c r="L71" s="339" t="s">
        <v>52</v>
      </c>
      <c r="M71" s="339" t="s">
        <v>1314</v>
      </c>
      <c r="N71" s="339" t="s">
        <v>1314</v>
      </c>
      <c r="O71" s="339"/>
      <c r="P71" s="339"/>
      <c r="Q71" s="339"/>
      <c r="R71" s="339"/>
      <c r="S71" s="339"/>
      <c r="T71" s="25" t="s">
        <v>141</v>
      </c>
    </row>
    <row r="72" spans="2:20" ht="15">
      <c r="B72" s="503" t="s">
        <v>53</v>
      </c>
      <c r="C72" s="272" t="s">
        <v>494</v>
      </c>
      <c r="D72" s="272" t="s">
        <v>494</v>
      </c>
      <c r="J72" s="25" t="s">
        <v>141</v>
      </c>
      <c r="L72" t="s">
        <v>53</v>
      </c>
      <c r="M72" t="s">
        <v>1315</v>
      </c>
      <c r="N72" t="s">
        <v>1315</v>
      </c>
      <c r="T72" s="25" t="s">
        <v>141</v>
      </c>
    </row>
    <row r="73" spans="2:20" ht="15">
      <c r="B73" s="662" t="s">
        <v>54</v>
      </c>
      <c r="C73" s="150">
        <f>SUM(C22:C28,C52,C53,C57,C65:C72)</f>
        <v>0</v>
      </c>
      <c r="D73" s="150">
        <f>SUM(D22:D28,D52,D53,D57,D65:D72)</f>
        <v>0</v>
      </c>
      <c r="J73" s="25" t="s">
        <v>141</v>
      </c>
      <c r="L73" t="s">
        <v>54</v>
      </c>
      <c r="M73" t="s">
        <v>1316</v>
      </c>
      <c r="N73" t="s">
        <v>1316</v>
      </c>
      <c r="T73" s="25" t="s">
        <v>141</v>
      </c>
    </row>
    <row r="74" spans="2:20" s="339" customFormat="1" ht="15">
      <c r="B74" s="65"/>
      <c r="C74" s="65"/>
      <c r="D74" s="66"/>
      <c r="J74" s="25" t="s">
        <v>141</v>
      </c>
      <c r="T74" s="25" t="s">
        <v>141</v>
      </c>
    </row>
    <row r="75" spans="2:20" ht="15">
      <c r="B75" s="502" t="s">
        <v>55</v>
      </c>
      <c r="C75" s="65"/>
      <c r="D75" s="66"/>
      <c r="J75" s="25" t="s">
        <v>141</v>
      </c>
      <c r="L75" t="s">
        <v>55</v>
      </c>
      <c r="T75" s="25" t="s">
        <v>141</v>
      </c>
    </row>
    <row r="76" spans="2:20" ht="15">
      <c r="B76" s="503" t="s">
        <v>56</v>
      </c>
      <c r="C76" s="65"/>
      <c r="D76" s="150">
        <f>SUM(D77,D81)</f>
        <v>0</v>
      </c>
      <c r="J76" s="25" t="s">
        <v>141</v>
      </c>
      <c r="L76" t="s">
        <v>56</v>
      </c>
      <c r="N76" t="s">
        <v>1317</v>
      </c>
      <c r="T76" s="25" t="s">
        <v>141</v>
      </c>
    </row>
    <row r="77" spans="2:20" ht="15">
      <c r="B77" s="505" t="s">
        <v>57</v>
      </c>
      <c r="C77" s="159">
        <f>SUM(C78:C80)</f>
        <v>0</v>
      </c>
      <c r="D77" s="276" t="s">
        <v>494</v>
      </c>
      <c r="J77" s="25" t="s">
        <v>141</v>
      </c>
      <c r="L77" t="s">
        <v>57</v>
      </c>
      <c r="M77" t="s">
        <v>1318</v>
      </c>
      <c r="N77" t="s">
        <v>1318</v>
      </c>
      <c r="T77" s="25" t="s">
        <v>141</v>
      </c>
    </row>
    <row r="78" spans="2:20" ht="15">
      <c r="B78" s="506" t="s">
        <v>58</v>
      </c>
      <c r="C78" s="275" t="s">
        <v>494</v>
      </c>
      <c r="D78" s="66"/>
      <c r="J78" s="25" t="s">
        <v>141</v>
      </c>
      <c r="L78" t="s">
        <v>58</v>
      </c>
      <c r="M78" t="s">
        <v>1319</v>
      </c>
      <c r="T78" s="25" t="s">
        <v>141</v>
      </c>
    </row>
    <row r="79" spans="2:20" ht="15">
      <c r="B79" s="506" t="s">
        <v>59</v>
      </c>
      <c r="C79" s="275" t="s">
        <v>494</v>
      </c>
      <c r="D79" s="66"/>
      <c r="J79" s="25" t="s">
        <v>141</v>
      </c>
      <c r="L79" t="s">
        <v>59</v>
      </c>
      <c r="M79" t="s">
        <v>1320</v>
      </c>
      <c r="T79" s="25" t="s">
        <v>141</v>
      </c>
    </row>
    <row r="80" spans="2:20" ht="15">
      <c r="B80" s="506" t="s">
        <v>60</v>
      </c>
      <c r="C80" s="275" t="s">
        <v>494</v>
      </c>
      <c r="D80" s="67"/>
      <c r="J80" s="25" t="s">
        <v>141</v>
      </c>
      <c r="L80" t="s">
        <v>60</v>
      </c>
      <c r="M80" t="s">
        <v>1321</v>
      </c>
      <c r="T80" s="25" t="s">
        <v>141</v>
      </c>
    </row>
    <row r="81" spans="2:20" ht="15">
      <c r="B81" s="505" t="s">
        <v>61</v>
      </c>
      <c r="C81" s="159">
        <f>SUM(C82:C84)</f>
        <v>0</v>
      </c>
      <c r="D81" s="272" t="s">
        <v>494</v>
      </c>
      <c r="J81" s="25" t="s">
        <v>141</v>
      </c>
      <c r="L81" t="s">
        <v>61</v>
      </c>
      <c r="M81" t="s">
        <v>1322</v>
      </c>
      <c r="N81" t="s">
        <v>1322</v>
      </c>
      <c r="T81" s="25" t="s">
        <v>141</v>
      </c>
    </row>
    <row r="82" spans="2:20" ht="15">
      <c r="B82" s="506" t="s">
        <v>58</v>
      </c>
      <c r="C82" s="275" t="s">
        <v>494</v>
      </c>
      <c r="D82" s="66"/>
      <c r="J82" s="25" t="s">
        <v>141</v>
      </c>
      <c r="L82" t="s">
        <v>58</v>
      </c>
      <c r="M82" t="s">
        <v>1323</v>
      </c>
      <c r="T82" s="25" t="s">
        <v>141</v>
      </c>
    </row>
    <row r="83" spans="2:20" ht="15">
      <c r="B83" s="506" t="s">
        <v>59</v>
      </c>
      <c r="C83" s="272" t="s">
        <v>494</v>
      </c>
      <c r="D83" s="67"/>
      <c r="J83" s="25" t="s">
        <v>141</v>
      </c>
      <c r="L83" t="s">
        <v>59</v>
      </c>
      <c r="M83" t="s">
        <v>1324</v>
      </c>
      <c r="T83" s="25" t="s">
        <v>141</v>
      </c>
    </row>
    <row r="84" spans="2:20" ht="15">
      <c r="B84" s="506" t="s">
        <v>60</v>
      </c>
      <c r="C84" s="272" t="s">
        <v>494</v>
      </c>
      <c r="D84" s="67"/>
      <c r="J84" s="25" t="s">
        <v>141</v>
      </c>
      <c r="L84" t="s">
        <v>60</v>
      </c>
      <c r="M84" t="s">
        <v>1325</v>
      </c>
      <c r="T84" s="25" t="s">
        <v>141</v>
      </c>
    </row>
    <row r="85" spans="2:20" ht="15">
      <c r="B85" s="503" t="s">
        <v>62</v>
      </c>
      <c r="C85" s="66"/>
      <c r="D85" s="150">
        <f>SUM(D86,D90)</f>
        <v>0</v>
      </c>
      <c r="J85" s="25" t="s">
        <v>141</v>
      </c>
      <c r="L85" t="s">
        <v>62</v>
      </c>
      <c r="N85" t="s">
        <v>1326</v>
      </c>
      <c r="T85" s="25" t="s">
        <v>141</v>
      </c>
    </row>
    <row r="86" spans="2:20" ht="15">
      <c r="B86" s="505" t="s">
        <v>63</v>
      </c>
      <c r="C86" s="159">
        <f>SUM(C87:C89)</f>
        <v>0</v>
      </c>
      <c r="D86" s="271" t="s">
        <v>494</v>
      </c>
      <c r="J86" s="25" t="s">
        <v>141</v>
      </c>
      <c r="L86" t="s">
        <v>63</v>
      </c>
      <c r="M86" t="s">
        <v>1327</v>
      </c>
      <c r="N86" t="s">
        <v>1327</v>
      </c>
      <c r="T86" s="25" t="s">
        <v>141</v>
      </c>
    </row>
    <row r="87" spans="2:20" ht="15">
      <c r="B87" s="506" t="s">
        <v>58</v>
      </c>
      <c r="C87" s="272" t="s">
        <v>494</v>
      </c>
      <c r="D87" s="66"/>
      <c r="J87" s="25" t="s">
        <v>141</v>
      </c>
      <c r="L87" t="s">
        <v>58</v>
      </c>
      <c r="M87" t="s">
        <v>1328</v>
      </c>
      <c r="T87" s="25" t="s">
        <v>141</v>
      </c>
    </row>
    <row r="88" spans="2:20" ht="15">
      <c r="B88" s="506" t="s">
        <v>59</v>
      </c>
      <c r="C88" s="272" t="s">
        <v>494</v>
      </c>
      <c r="D88" s="66"/>
      <c r="J88" s="25" t="s">
        <v>141</v>
      </c>
      <c r="L88" t="s">
        <v>59</v>
      </c>
      <c r="M88" t="s">
        <v>1329</v>
      </c>
      <c r="T88" s="25" t="s">
        <v>141</v>
      </c>
    </row>
    <row r="89" spans="2:20" ht="15">
      <c r="B89" s="506" t="s">
        <v>60</v>
      </c>
      <c r="C89" s="272" t="s">
        <v>494</v>
      </c>
      <c r="D89" s="67"/>
      <c r="J89" s="25" t="s">
        <v>141</v>
      </c>
      <c r="L89" t="s">
        <v>60</v>
      </c>
      <c r="M89" t="s">
        <v>1330</v>
      </c>
      <c r="T89" s="25" t="s">
        <v>141</v>
      </c>
    </row>
    <row r="90" spans="2:20" ht="15.75" customHeight="1">
      <c r="B90" s="510" t="s">
        <v>64</v>
      </c>
      <c r="C90" s="159">
        <f>SUM(C91:C93)</f>
        <v>0</v>
      </c>
      <c r="D90" s="272" t="s">
        <v>494</v>
      </c>
      <c r="J90" s="25" t="s">
        <v>141</v>
      </c>
      <c r="L90" t="s">
        <v>64</v>
      </c>
      <c r="M90" t="s">
        <v>1331</v>
      </c>
      <c r="N90" t="s">
        <v>1331</v>
      </c>
      <c r="T90" s="25" t="s">
        <v>141</v>
      </c>
    </row>
    <row r="91" spans="2:20" ht="15">
      <c r="B91" s="506" t="s">
        <v>58</v>
      </c>
      <c r="C91" s="272" t="s">
        <v>494</v>
      </c>
      <c r="D91" s="66"/>
      <c r="J91" s="25" t="s">
        <v>141</v>
      </c>
      <c r="L91" t="s">
        <v>58</v>
      </c>
      <c r="M91" t="s">
        <v>1332</v>
      </c>
      <c r="T91" s="25" t="s">
        <v>141</v>
      </c>
    </row>
    <row r="92" spans="2:20" ht="15">
      <c r="B92" s="506" t="s">
        <v>59</v>
      </c>
      <c r="C92" s="272" t="s">
        <v>494</v>
      </c>
      <c r="D92" s="66"/>
      <c r="J92" s="25" t="s">
        <v>141</v>
      </c>
      <c r="L92" t="s">
        <v>59</v>
      </c>
      <c r="M92" t="s">
        <v>1333</v>
      </c>
      <c r="T92" s="25" t="s">
        <v>141</v>
      </c>
    </row>
    <row r="93" spans="2:20" ht="15">
      <c r="B93" s="506" t="s">
        <v>60</v>
      </c>
      <c r="C93" s="272" t="s">
        <v>494</v>
      </c>
      <c r="D93" s="67"/>
      <c r="J93" s="25" t="s">
        <v>141</v>
      </c>
      <c r="L93" t="s">
        <v>60</v>
      </c>
      <c r="M93" t="s">
        <v>1334</v>
      </c>
      <c r="T93" s="25" t="s">
        <v>141</v>
      </c>
    </row>
    <row r="94" spans="2:20" ht="15">
      <c r="B94" s="503" t="s">
        <v>65</v>
      </c>
      <c r="C94" s="159">
        <f>SUM(C95:C97)</f>
        <v>0</v>
      </c>
      <c r="D94" s="272" t="s">
        <v>494</v>
      </c>
      <c r="J94" s="25" t="s">
        <v>141</v>
      </c>
      <c r="L94" t="s">
        <v>65</v>
      </c>
      <c r="M94" t="s">
        <v>1335</v>
      </c>
      <c r="N94" t="s">
        <v>1335</v>
      </c>
      <c r="T94" s="25" t="s">
        <v>141</v>
      </c>
    </row>
    <row r="95" spans="2:20" ht="15">
      <c r="B95" s="505" t="s">
        <v>58</v>
      </c>
      <c r="C95" s="272" t="s">
        <v>494</v>
      </c>
      <c r="D95" s="66"/>
      <c r="J95" s="25" t="s">
        <v>141</v>
      </c>
      <c r="L95" t="s">
        <v>58</v>
      </c>
      <c r="M95" t="s">
        <v>1336</v>
      </c>
      <c r="T95" s="25" t="s">
        <v>141</v>
      </c>
    </row>
    <row r="96" spans="2:20" ht="15">
      <c r="B96" s="505" t="s">
        <v>59</v>
      </c>
      <c r="C96" s="272" t="s">
        <v>494</v>
      </c>
      <c r="D96" s="66"/>
      <c r="J96" s="25" t="s">
        <v>141</v>
      </c>
      <c r="L96" t="s">
        <v>59</v>
      </c>
      <c r="M96" t="s">
        <v>1337</v>
      </c>
      <c r="T96" s="25" t="s">
        <v>141</v>
      </c>
    </row>
    <row r="97" spans="2:20" ht="15">
      <c r="B97" s="505" t="s">
        <v>60</v>
      </c>
      <c r="C97" s="272" t="s">
        <v>494</v>
      </c>
      <c r="D97" s="67"/>
      <c r="J97" s="25" t="s">
        <v>141</v>
      </c>
      <c r="L97" t="s">
        <v>60</v>
      </c>
      <c r="M97" t="s">
        <v>1338</v>
      </c>
      <c r="T97" s="25" t="s">
        <v>141</v>
      </c>
    </row>
    <row r="98" spans="2:20" ht="15">
      <c r="B98" s="503" t="s">
        <v>66</v>
      </c>
      <c r="C98" s="67"/>
      <c r="D98" s="272" t="s">
        <v>494</v>
      </c>
      <c r="J98" s="25" t="s">
        <v>141</v>
      </c>
      <c r="L98" t="s">
        <v>66</v>
      </c>
      <c r="N98" t="s">
        <v>1339</v>
      </c>
      <c r="T98" s="25" t="s">
        <v>141</v>
      </c>
    </row>
    <row r="99" spans="2:20" ht="15">
      <c r="B99" s="503" t="s">
        <v>67</v>
      </c>
      <c r="C99" s="272" t="s">
        <v>494</v>
      </c>
      <c r="D99" s="66"/>
      <c r="J99" s="25" t="s">
        <v>141</v>
      </c>
      <c r="L99" t="s">
        <v>67</v>
      </c>
      <c r="M99" t="s">
        <v>1340</v>
      </c>
      <c r="T99" s="25" t="s">
        <v>141</v>
      </c>
    </row>
    <row r="100" spans="2:20" ht="15">
      <c r="B100" s="503" t="s">
        <v>68</v>
      </c>
      <c r="C100" s="272" t="s">
        <v>494</v>
      </c>
      <c r="D100" s="272" t="s">
        <v>494</v>
      </c>
      <c r="J100" s="25" t="s">
        <v>141</v>
      </c>
      <c r="L100" t="s">
        <v>68</v>
      </c>
      <c r="M100" t="s">
        <v>1341</v>
      </c>
      <c r="N100" t="s">
        <v>1341</v>
      </c>
      <c r="T100" s="25" t="s">
        <v>141</v>
      </c>
    </row>
    <row r="101" spans="2:20" ht="15">
      <c r="B101" s="503" t="s">
        <v>69</v>
      </c>
      <c r="C101" s="272" t="s">
        <v>494</v>
      </c>
      <c r="D101" s="272" t="s">
        <v>494</v>
      </c>
      <c r="J101" s="25" t="s">
        <v>141</v>
      </c>
      <c r="L101" t="s">
        <v>69</v>
      </c>
      <c r="M101" t="s">
        <v>1342</v>
      </c>
      <c r="N101" t="s">
        <v>1342</v>
      </c>
      <c r="T101" s="25" t="s">
        <v>141</v>
      </c>
    </row>
    <row r="102" spans="2:20" ht="15">
      <c r="B102" s="503" t="s">
        <v>70</v>
      </c>
      <c r="C102" s="272" t="s">
        <v>494</v>
      </c>
      <c r="D102" s="272" t="s">
        <v>494</v>
      </c>
      <c r="J102" s="25" t="s">
        <v>141</v>
      </c>
      <c r="L102" t="s">
        <v>70</v>
      </c>
      <c r="M102" t="s">
        <v>1343</v>
      </c>
      <c r="N102" t="s">
        <v>1343</v>
      </c>
      <c r="T102" s="25" t="s">
        <v>141</v>
      </c>
    </row>
    <row r="103" spans="2:20" ht="15">
      <c r="B103" s="503" t="s">
        <v>71</v>
      </c>
      <c r="C103" s="272" t="s">
        <v>494</v>
      </c>
      <c r="D103" s="272" t="s">
        <v>494</v>
      </c>
      <c r="J103" s="25" t="s">
        <v>141</v>
      </c>
      <c r="L103" t="s">
        <v>71</v>
      </c>
      <c r="M103" t="s">
        <v>1344</v>
      </c>
      <c r="N103" t="s">
        <v>1344</v>
      </c>
      <c r="T103" s="25" t="s">
        <v>141</v>
      </c>
    </row>
    <row r="104" spans="2:20" ht="15">
      <c r="B104" s="503" t="s">
        <v>30</v>
      </c>
      <c r="C104" s="272" t="s">
        <v>494</v>
      </c>
      <c r="D104" s="277" t="s">
        <v>494</v>
      </c>
      <c r="J104" s="25" t="s">
        <v>141</v>
      </c>
      <c r="L104" t="s">
        <v>30</v>
      </c>
      <c r="M104" t="s">
        <v>1345</v>
      </c>
      <c r="N104" t="s">
        <v>1345</v>
      </c>
      <c r="T104" s="25" t="s">
        <v>141</v>
      </c>
    </row>
    <row r="105" spans="2:20" ht="15">
      <c r="B105" s="503" t="s">
        <v>72</v>
      </c>
      <c r="C105" s="272" t="s">
        <v>494</v>
      </c>
      <c r="D105" s="270" t="s">
        <v>494</v>
      </c>
      <c r="J105" s="25" t="s">
        <v>141</v>
      </c>
      <c r="L105" t="s">
        <v>72</v>
      </c>
      <c r="M105" t="s">
        <v>1346</v>
      </c>
      <c r="N105" t="s">
        <v>1346</v>
      </c>
      <c r="T105" s="25" t="s">
        <v>141</v>
      </c>
    </row>
    <row r="106" spans="2:20" ht="15">
      <c r="B106" s="511" t="s">
        <v>73</v>
      </c>
      <c r="C106" s="272" t="s">
        <v>494</v>
      </c>
      <c r="D106" s="272" t="s">
        <v>494</v>
      </c>
      <c r="J106" s="25" t="s">
        <v>141</v>
      </c>
      <c r="L106" t="s">
        <v>73</v>
      </c>
      <c r="M106" t="s">
        <v>1347</v>
      </c>
      <c r="N106" t="s">
        <v>1347</v>
      </c>
      <c r="T106" s="25" t="s">
        <v>141</v>
      </c>
    </row>
    <row r="107" spans="2:20" ht="15">
      <c r="B107" s="503" t="s">
        <v>74</v>
      </c>
      <c r="C107" s="272" t="s">
        <v>494</v>
      </c>
      <c r="D107" s="271" t="s">
        <v>494</v>
      </c>
      <c r="J107" s="25" t="s">
        <v>141</v>
      </c>
      <c r="L107" t="s">
        <v>74</v>
      </c>
      <c r="M107" t="s">
        <v>1348</v>
      </c>
      <c r="N107" t="s">
        <v>1348</v>
      </c>
      <c r="T107" s="25" t="s">
        <v>141</v>
      </c>
    </row>
    <row r="108" spans="2:20" ht="15">
      <c r="B108" s="503" t="s">
        <v>75</v>
      </c>
      <c r="C108" s="272" t="s">
        <v>494</v>
      </c>
      <c r="D108" s="271" t="s">
        <v>494</v>
      </c>
      <c r="J108" s="25" t="s">
        <v>141</v>
      </c>
      <c r="L108" t="s">
        <v>75</v>
      </c>
      <c r="M108" t="s">
        <v>1349</v>
      </c>
      <c r="N108" t="s">
        <v>1349</v>
      </c>
      <c r="T108" s="25" t="s">
        <v>141</v>
      </c>
    </row>
    <row r="109" spans="2:20" ht="15">
      <c r="B109" s="503" t="s">
        <v>76</v>
      </c>
      <c r="C109" s="272" t="s">
        <v>494</v>
      </c>
      <c r="D109" s="271" t="s">
        <v>494</v>
      </c>
      <c r="J109" s="25" t="s">
        <v>141</v>
      </c>
      <c r="L109" t="s">
        <v>76</v>
      </c>
      <c r="M109" t="s">
        <v>1350</v>
      </c>
      <c r="N109" t="s">
        <v>1350</v>
      </c>
      <c r="T109" s="25" t="s">
        <v>141</v>
      </c>
    </row>
    <row r="110" spans="2:20" ht="15">
      <c r="B110" s="503" t="s">
        <v>77</v>
      </c>
      <c r="C110" s="159">
        <f>SUM(C111:C112)</f>
        <v>0</v>
      </c>
      <c r="D110" s="150">
        <f>SUM(D111:D112)</f>
        <v>0</v>
      </c>
      <c r="J110" s="25" t="s">
        <v>141</v>
      </c>
      <c r="L110" t="s">
        <v>77</v>
      </c>
      <c r="M110" t="s">
        <v>1351</v>
      </c>
      <c r="N110" t="s">
        <v>1351</v>
      </c>
      <c r="T110" s="25" t="s">
        <v>141</v>
      </c>
    </row>
    <row r="111" spans="2:20" ht="15">
      <c r="B111" s="505" t="s">
        <v>78</v>
      </c>
      <c r="C111" s="272" t="s">
        <v>494</v>
      </c>
      <c r="D111" s="272" t="s">
        <v>494</v>
      </c>
      <c r="J111" s="25" t="s">
        <v>141</v>
      </c>
      <c r="L111" t="s">
        <v>78</v>
      </c>
      <c r="M111" t="s">
        <v>1352</v>
      </c>
      <c r="N111" t="s">
        <v>1352</v>
      </c>
      <c r="T111" s="25" t="s">
        <v>141</v>
      </c>
    </row>
    <row r="112" spans="2:20" ht="15">
      <c r="B112" s="505" t="s">
        <v>79</v>
      </c>
      <c r="C112" s="270" t="s">
        <v>494</v>
      </c>
      <c r="D112" s="271" t="s">
        <v>494</v>
      </c>
      <c r="J112" s="25" t="s">
        <v>141</v>
      </c>
      <c r="L112" t="s">
        <v>79</v>
      </c>
      <c r="M112" t="s">
        <v>1353</v>
      </c>
      <c r="N112" t="s">
        <v>1353</v>
      </c>
      <c r="T112" s="25" t="s">
        <v>141</v>
      </c>
    </row>
    <row r="113" spans="2:20" ht="15">
      <c r="B113" s="503" t="s">
        <v>80</v>
      </c>
      <c r="C113" s="270" t="s">
        <v>494</v>
      </c>
      <c r="D113" s="272" t="s">
        <v>494</v>
      </c>
      <c r="J113" s="25" t="s">
        <v>141</v>
      </c>
      <c r="K113" s="339"/>
      <c r="L113" s="339" t="s">
        <v>80</v>
      </c>
      <c r="M113" s="339" t="s">
        <v>1354</v>
      </c>
      <c r="N113" s="339" t="s">
        <v>1354</v>
      </c>
      <c r="O113" s="339"/>
      <c r="P113" s="339"/>
      <c r="Q113" s="339"/>
      <c r="R113" s="339"/>
      <c r="S113" s="339"/>
      <c r="T113" s="25" t="s">
        <v>141</v>
      </c>
    </row>
    <row r="114" spans="2:20" ht="15">
      <c r="B114" s="662" t="s">
        <v>81</v>
      </c>
      <c r="C114" s="150">
        <f>SUM(C77,C81,C86,C90,C94,C98:C110,C113)</f>
        <v>0</v>
      </c>
      <c r="D114" s="150">
        <f>SUM(D77,D81,D86,D90,D94,D98:D110,D113)</f>
        <v>0</v>
      </c>
      <c r="J114" s="25" t="s">
        <v>141</v>
      </c>
      <c r="L114" t="s">
        <v>81</v>
      </c>
      <c r="M114" t="s">
        <v>1355</v>
      </c>
      <c r="N114" t="s">
        <v>1355</v>
      </c>
      <c r="T114" s="25" t="s">
        <v>141</v>
      </c>
    </row>
    <row r="115" spans="2:20" s="339" customFormat="1" ht="15">
      <c r="B115" s="65"/>
      <c r="C115" s="65"/>
      <c r="D115" s="66"/>
      <c r="J115" s="25" t="s">
        <v>141</v>
      </c>
      <c r="T115" s="25" t="s">
        <v>141</v>
      </c>
    </row>
    <row r="116" spans="2:20" ht="15">
      <c r="B116" s="512" t="s">
        <v>82</v>
      </c>
      <c r="C116" s="150">
        <f>SUM(C73)-SUM(C114)</f>
        <v>0</v>
      </c>
      <c r="D116" s="150">
        <f>SUM(D73)-SUM(D114)</f>
        <v>0</v>
      </c>
      <c r="J116" s="25" t="s">
        <v>141</v>
      </c>
      <c r="L116" t="s">
        <v>82</v>
      </c>
      <c r="M116" t="s">
        <v>1356</v>
      </c>
      <c r="N116" t="s">
        <v>1356</v>
      </c>
      <c r="T116" s="25" t="s">
        <v>141</v>
      </c>
    </row>
    <row r="117" spans="10:20" ht="15">
      <c r="J117" s="25" t="s">
        <v>141</v>
      </c>
      <c r="T117" s="25" t="s">
        <v>141</v>
      </c>
    </row>
    <row r="118" spans="1:20" ht="18.75">
      <c r="A118" s="62" t="s">
        <v>360</v>
      </c>
      <c r="B118" s="710" t="s">
        <v>447</v>
      </c>
      <c r="C118" s="339"/>
      <c r="J118" s="25" t="s">
        <v>141</v>
      </c>
      <c r="L118" t="s">
        <v>447</v>
      </c>
      <c r="T118" s="25" t="s">
        <v>141</v>
      </c>
    </row>
    <row r="119" spans="1:20" ht="15">
      <c r="A119" s="339"/>
      <c r="B119" s="5"/>
      <c r="C119" s="6"/>
      <c r="D119" s="6"/>
      <c r="E119" s="6"/>
      <c r="F119" s="6"/>
      <c r="G119" s="9"/>
      <c r="H119" s="9"/>
      <c r="J119" s="25" t="s">
        <v>141</v>
      </c>
      <c r="T119" s="25" t="s">
        <v>141</v>
      </c>
    </row>
    <row r="120" spans="1:20" ht="24.75">
      <c r="A120" s="9"/>
      <c r="B120" s="513" t="s">
        <v>879</v>
      </c>
      <c r="C120" s="663" t="s">
        <v>85</v>
      </c>
      <c r="D120" s="664" t="s">
        <v>86</v>
      </c>
      <c r="E120" s="664" t="s">
        <v>87</v>
      </c>
      <c r="F120" s="663" t="s">
        <v>88</v>
      </c>
      <c r="G120" s="663" t="s">
        <v>89</v>
      </c>
      <c r="H120" s="664" t="s">
        <v>142</v>
      </c>
      <c r="J120" s="25" t="s">
        <v>141</v>
      </c>
      <c r="L120" t="s">
        <v>879</v>
      </c>
      <c r="M120" t="s">
        <v>85</v>
      </c>
      <c r="N120" t="s">
        <v>86</v>
      </c>
      <c r="O120" t="s">
        <v>87</v>
      </c>
      <c r="P120" t="s">
        <v>88</v>
      </c>
      <c r="Q120" t="s">
        <v>89</v>
      </c>
      <c r="R120" t="s">
        <v>142</v>
      </c>
      <c r="T120" s="25" t="s">
        <v>141</v>
      </c>
    </row>
    <row r="121" spans="1:20" ht="15">
      <c r="A121" s="9"/>
      <c r="B121" s="514" t="s">
        <v>90</v>
      </c>
      <c r="C121" s="272" t="s">
        <v>494</v>
      </c>
      <c r="D121" s="272" t="s">
        <v>494</v>
      </c>
      <c r="E121" s="325"/>
      <c r="F121" s="272" t="s">
        <v>494</v>
      </c>
      <c r="G121" s="325"/>
      <c r="H121" s="604" t="s">
        <v>494</v>
      </c>
      <c r="J121" s="25" t="s">
        <v>141</v>
      </c>
      <c r="L121" t="s">
        <v>90</v>
      </c>
      <c r="M121" t="s">
        <v>1357</v>
      </c>
      <c r="N121" t="s">
        <v>1358</v>
      </c>
      <c r="P121" t="s">
        <v>1359</v>
      </c>
      <c r="R121" t="s">
        <v>1360</v>
      </c>
      <c r="T121" s="25" t="s">
        <v>141</v>
      </c>
    </row>
    <row r="122" spans="1:20" ht="15">
      <c r="A122" s="9"/>
      <c r="B122" s="515" t="s">
        <v>92</v>
      </c>
      <c r="C122" s="272" t="s">
        <v>494</v>
      </c>
      <c r="D122" s="272" t="s">
        <v>494</v>
      </c>
      <c r="E122" s="325"/>
      <c r="F122" s="272" t="s">
        <v>494</v>
      </c>
      <c r="G122" s="325"/>
      <c r="H122" s="325"/>
      <c r="J122" s="25" t="s">
        <v>141</v>
      </c>
      <c r="L122" t="s">
        <v>92</v>
      </c>
      <c r="M122" t="s">
        <v>1361</v>
      </c>
      <c r="N122" t="s">
        <v>1362</v>
      </c>
      <c r="P122" t="s">
        <v>1363</v>
      </c>
      <c r="T122" s="25" t="s">
        <v>141</v>
      </c>
    </row>
    <row r="123" spans="1:20" ht="30">
      <c r="A123" s="9"/>
      <c r="B123" s="515" t="s">
        <v>93</v>
      </c>
      <c r="C123" s="272" t="s">
        <v>494</v>
      </c>
      <c r="D123" s="272" t="s">
        <v>494</v>
      </c>
      <c r="E123" s="325"/>
      <c r="F123" s="272" t="s">
        <v>494</v>
      </c>
      <c r="G123" s="325"/>
      <c r="H123" s="325"/>
      <c r="J123" s="25" t="s">
        <v>141</v>
      </c>
      <c r="L123" t="s">
        <v>93</v>
      </c>
      <c r="M123" t="s">
        <v>1364</v>
      </c>
      <c r="N123" t="s">
        <v>1365</v>
      </c>
      <c r="P123" t="s">
        <v>1366</v>
      </c>
      <c r="T123" s="25" t="s">
        <v>141</v>
      </c>
    </row>
    <row r="124" spans="1:20" ht="15">
      <c r="A124" s="9"/>
      <c r="B124" s="515" t="s">
        <v>94</v>
      </c>
      <c r="C124" s="272" t="s">
        <v>494</v>
      </c>
      <c r="D124" s="325"/>
      <c r="E124" s="272" t="s">
        <v>494</v>
      </c>
      <c r="F124" s="272" t="s">
        <v>494</v>
      </c>
      <c r="G124" s="272" t="s">
        <v>494</v>
      </c>
      <c r="H124" s="604" t="s">
        <v>494</v>
      </c>
      <c r="J124" s="25" t="s">
        <v>141</v>
      </c>
      <c r="L124" t="s">
        <v>94</v>
      </c>
      <c r="M124" t="s">
        <v>1367</v>
      </c>
      <c r="O124" t="s">
        <v>1368</v>
      </c>
      <c r="P124" t="s">
        <v>1369</v>
      </c>
      <c r="Q124" t="s">
        <v>1370</v>
      </c>
      <c r="R124" t="s">
        <v>1371</v>
      </c>
      <c r="T124" s="25" t="s">
        <v>141</v>
      </c>
    </row>
    <row r="125" spans="1:20" ht="15">
      <c r="A125" s="9"/>
      <c r="B125" s="515" t="s">
        <v>96</v>
      </c>
      <c r="C125" s="272" t="s">
        <v>494</v>
      </c>
      <c r="D125" s="272" t="s">
        <v>494</v>
      </c>
      <c r="E125" s="325"/>
      <c r="F125" s="325"/>
      <c r="G125" s="325"/>
      <c r="H125" s="604" t="s">
        <v>494</v>
      </c>
      <c r="J125" s="25" t="s">
        <v>141</v>
      </c>
      <c r="L125" t="s">
        <v>96</v>
      </c>
      <c r="M125" t="s">
        <v>1372</v>
      </c>
      <c r="N125" t="s">
        <v>1373</v>
      </c>
      <c r="R125" t="s">
        <v>1374</v>
      </c>
      <c r="T125" s="25" t="s">
        <v>141</v>
      </c>
    </row>
    <row r="126" spans="1:20" ht="15">
      <c r="A126" s="9"/>
      <c r="B126" s="515" t="s">
        <v>98</v>
      </c>
      <c r="C126" s="272" t="s">
        <v>494</v>
      </c>
      <c r="D126" s="325"/>
      <c r="E126" s="272" t="s">
        <v>494</v>
      </c>
      <c r="F126" s="272" t="s">
        <v>494</v>
      </c>
      <c r="G126" s="272" t="s">
        <v>494</v>
      </c>
      <c r="H126" s="604" t="s">
        <v>494</v>
      </c>
      <c r="J126" s="25" t="s">
        <v>141</v>
      </c>
      <c r="L126" t="s">
        <v>98</v>
      </c>
      <c r="M126" t="s">
        <v>1375</v>
      </c>
      <c r="O126" t="s">
        <v>1376</v>
      </c>
      <c r="P126" t="s">
        <v>1377</v>
      </c>
      <c r="Q126" t="s">
        <v>1378</v>
      </c>
      <c r="R126" t="s">
        <v>1379</v>
      </c>
      <c r="T126" s="25" t="s">
        <v>141</v>
      </c>
    </row>
    <row r="127" spans="1:20" ht="15">
      <c r="A127" s="9"/>
      <c r="B127" s="515" t="s">
        <v>100</v>
      </c>
      <c r="C127" s="272" t="s">
        <v>494</v>
      </c>
      <c r="D127" s="325"/>
      <c r="E127" s="272" t="s">
        <v>494</v>
      </c>
      <c r="F127" s="272" t="s">
        <v>494</v>
      </c>
      <c r="G127" s="272" t="s">
        <v>494</v>
      </c>
      <c r="H127" s="604" t="s">
        <v>494</v>
      </c>
      <c r="J127" s="25" t="s">
        <v>141</v>
      </c>
      <c r="L127" t="s">
        <v>100</v>
      </c>
      <c r="M127" t="s">
        <v>1380</v>
      </c>
      <c r="O127" t="s">
        <v>1381</v>
      </c>
      <c r="P127" t="s">
        <v>1382</v>
      </c>
      <c r="Q127" t="s">
        <v>1383</v>
      </c>
      <c r="R127" t="s">
        <v>1384</v>
      </c>
      <c r="T127" s="25" t="s">
        <v>141</v>
      </c>
    </row>
    <row r="128" spans="1:20" ht="15">
      <c r="A128" s="9"/>
      <c r="B128" s="515" t="s">
        <v>131</v>
      </c>
      <c r="C128" s="272" t="s">
        <v>494</v>
      </c>
      <c r="D128" s="272" t="s">
        <v>494</v>
      </c>
      <c r="E128" s="325"/>
      <c r="F128" s="325"/>
      <c r="G128" s="325"/>
      <c r="H128" s="325"/>
      <c r="J128" s="25" t="s">
        <v>141</v>
      </c>
      <c r="L128" t="s">
        <v>1385</v>
      </c>
      <c r="M128" t="s">
        <v>1386</v>
      </c>
      <c r="N128" t="s">
        <v>1387</v>
      </c>
      <c r="T128" s="25" t="s">
        <v>141</v>
      </c>
    </row>
    <row r="129" spans="1:20" ht="15">
      <c r="A129" s="9"/>
      <c r="B129" s="515" t="s">
        <v>77</v>
      </c>
      <c r="C129" s="272" t="s">
        <v>494</v>
      </c>
      <c r="D129" s="325"/>
      <c r="E129" s="272" t="s">
        <v>494</v>
      </c>
      <c r="F129" s="272" t="s">
        <v>494</v>
      </c>
      <c r="G129" s="272" t="s">
        <v>494</v>
      </c>
      <c r="H129" s="604" t="s">
        <v>494</v>
      </c>
      <c r="J129" s="25" t="s">
        <v>141</v>
      </c>
      <c r="L129" t="s">
        <v>77</v>
      </c>
      <c r="M129" t="s">
        <v>1388</v>
      </c>
      <c r="O129" t="s">
        <v>1389</v>
      </c>
      <c r="P129" t="s">
        <v>1390</v>
      </c>
      <c r="Q129" t="s">
        <v>1391</v>
      </c>
      <c r="R129" t="s">
        <v>1392</v>
      </c>
      <c r="T129" s="25" t="s">
        <v>141</v>
      </c>
    </row>
    <row r="130" spans="1:20" ht="15">
      <c r="A130" s="9"/>
      <c r="B130" s="515" t="s">
        <v>103</v>
      </c>
      <c r="C130" s="272" t="s">
        <v>494</v>
      </c>
      <c r="D130" s="325"/>
      <c r="E130" s="325"/>
      <c r="F130" s="325"/>
      <c r="G130" s="272" t="s">
        <v>494</v>
      </c>
      <c r="H130" s="604" t="s">
        <v>494</v>
      </c>
      <c r="J130" s="25" t="s">
        <v>141</v>
      </c>
      <c r="L130" t="s">
        <v>103</v>
      </c>
      <c r="M130" t="s">
        <v>1393</v>
      </c>
      <c r="Q130" t="s">
        <v>1394</v>
      </c>
      <c r="R130" t="s">
        <v>1395</v>
      </c>
      <c r="T130" s="25" t="s">
        <v>141</v>
      </c>
    </row>
    <row r="131" spans="1:20" ht="30">
      <c r="A131" s="9"/>
      <c r="B131" s="515" t="s">
        <v>105</v>
      </c>
      <c r="C131" s="272" t="s">
        <v>494</v>
      </c>
      <c r="D131" s="272" t="s">
        <v>494</v>
      </c>
      <c r="E131" s="272" t="s">
        <v>494</v>
      </c>
      <c r="F131" s="272" t="s">
        <v>494</v>
      </c>
      <c r="G131" s="272" t="s">
        <v>494</v>
      </c>
      <c r="H131" s="325"/>
      <c r="J131" s="25" t="s">
        <v>141</v>
      </c>
      <c r="L131" t="s">
        <v>105</v>
      </c>
      <c r="M131" t="s">
        <v>1396</v>
      </c>
      <c r="N131" t="s">
        <v>1397</v>
      </c>
      <c r="O131" t="s">
        <v>1398</v>
      </c>
      <c r="P131" t="s">
        <v>1399</v>
      </c>
      <c r="Q131" t="s">
        <v>1400</v>
      </c>
      <c r="T131" s="25" t="s">
        <v>141</v>
      </c>
    </row>
    <row r="132" spans="1:20" ht="30">
      <c r="A132" s="9"/>
      <c r="B132" s="516" t="s">
        <v>1216</v>
      </c>
      <c r="C132" s="604" t="s">
        <v>494</v>
      </c>
      <c r="D132" s="325"/>
      <c r="E132" s="325"/>
      <c r="F132" s="325"/>
      <c r="G132" s="325"/>
      <c r="H132" s="604" t="s">
        <v>494</v>
      </c>
      <c r="J132" s="25" t="s">
        <v>141</v>
      </c>
      <c r="L132" t="s">
        <v>106</v>
      </c>
      <c r="M132" t="s">
        <v>1401</v>
      </c>
      <c r="R132" t="s">
        <v>1401</v>
      </c>
      <c r="T132" s="25" t="s">
        <v>141</v>
      </c>
    </row>
    <row r="133" spans="1:20" ht="15">
      <c r="A133" s="9"/>
      <c r="B133" s="517" t="s">
        <v>1217</v>
      </c>
      <c r="C133" s="604" t="s">
        <v>494</v>
      </c>
      <c r="D133" s="604" t="s">
        <v>494</v>
      </c>
      <c r="E133" s="604" t="s">
        <v>494</v>
      </c>
      <c r="F133" s="604" t="s">
        <v>494</v>
      </c>
      <c r="G133" s="604" t="s">
        <v>494</v>
      </c>
      <c r="H133" s="604" t="s">
        <v>494</v>
      </c>
      <c r="J133" s="25" t="s">
        <v>141</v>
      </c>
      <c r="L133" t="s">
        <v>1402</v>
      </c>
      <c r="M133" t="s">
        <v>1403</v>
      </c>
      <c r="N133" t="s">
        <v>1404</v>
      </c>
      <c r="O133" t="s">
        <v>1405</v>
      </c>
      <c r="P133" t="s">
        <v>1406</v>
      </c>
      <c r="Q133" t="s">
        <v>1407</v>
      </c>
      <c r="R133" t="s">
        <v>1408</v>
      </c>
      <c r="T133" s="25" t="s">
        <v>141</v>
      </c>
    </row>
    <row r="134" spans="1:20" ht="15">
      <c r="A134" s="339"/>
      <c r="B134" s="9"/>
      <c r="C134" s="9"/>
      <c r="D134" s="9"/>
      <c r="E134" s="9"/>
      <c r="F134" s="9"/>
      <c r="G134" s="9"/>
      <c r="H134" s="9"/>
      <c r="J134" s="25" t="s">
        <v>141</v>
      </c>
      <c r="T134" s="25" t="s">
        <v>141</v>
      </c>
    </row>
    <row r="135" spans="1:20" ht="15">
      <c r="A135" s="9"/>
      <c r="B135" s="513" t="s">
        <v>1223</v>
      </c>
      <c r="C135" s="663" t="s">
        <v>85</v>
      </c>
      <c r="D135" s="664" t="s">
        <v>86</v>
      </c>
      <c r="E135" s="664" t="s">
        <v>87</v>
      </c>
      <c r="F135" s="663" t="s">
        <v>88</v>
      </c>
      <c r="G135" s="663" t="s">
        <v>89</v>
      </c>
      <c r="H135" s="3"/>
      <c r="J135" s="25" t="s">
        <v>141</v>
      </c>
      <c r="L135" t="s">
        <v>1409</v>
      </c>
      <c r="M135" t="s">
        <v>85</v>
      </c>
      <c r="N135" t="s">
        <v>86</v>
      </c>
      <c r="O135" t="s">
        <v>87</v>
      </c>
      <c r="P135" t="s">
        <v>88</v>
      </c>
      <c r="Q135" t="s">
        <v>89</v>
      </c>
      <c r="T135" s="25" t="s">
        <v>141</v>
      </c>
    </row>
    <row r="136" spans="1:20" ht="15">
      <c r="A136" s="3"/>
      <c r="B136" s="518" t="s">
        <v>91</v>
      </c>
      <c r="C136" s="604" t="s">
        <v>494</v>
      </c>
      <c r="D136" s="76"/>
      <c r="E136" s="76"/>
      <c r="F136" s="604" t="s">
        <v>494</v>
      </c>
      <c r="G136" s="76"/>
      <c r="H136" s="3"/>
      <c r="J136" s="25" t="s">
        <v>141</v>
      </c>
      <c r="L136" t="s">
        <v>91</v>
      </c>
      <c r="M136" t="s">
        <v>1360</v>
      </c>
      <c r="P136" t="s">
        <v>1410</v>
      </c>
      <c r="T136" s="25" t="s">
        <v>141</v>
      </c>
    </row>
    <row r="137" spans="1:20" ht="15">
      <c r="A137" s="3"/>
      <c r="B137" s="516" t="s">
        <v>95</v>
      </c>
      <c r="C137" s="604" t="s">
        <v>494</v>
      </c>
      <c r="D137" s="325"/>
      <c r="E137" s="604" t="s">
        <v>494</v>
      </c>
      <c r="F137" s="604" t="s">
        <v>494</v>
      </c>
      <c r="G137" s="604" t="s">
        <v>494</v>
      </c>
      <c r="H137" s="3"/>
      <c r="J137" s="25" t="s">
        <v>141</v>
      </c>
      <c r="L137" t="s">
        <v>95</v>
      </c>
      <c r="M137" t="s">
        <v>1371</v>
      </c>
      <c r="O137" t="s">
        <v>1411</v>
      </c>
      <c r="P137" t="s">
        <v>1412</v>
      </c>
      <c r="Q137" t="s">
        <v>1413</v>
      </c>
      <c r="T137" s="25" t="s">
        <v>141</v>
      </c>
    </row>
    <row r="138" spans="1:20" ht="15">
      <c r="A138" s="3"/>
      <c r="B138" s="516" t="s">
        <v>97</v>
      </c>
      <c r="C138" s="604" t="s">
        <v>494</v>
      </c>
      <c r="D138" s="604" t="s">
        <v>494</v>
      </c>
      <c r="E138" s="325"/>
      <c r="F138" s="325"/>
      <c r="G138" s="325"/>
      <c r="H138" s="3"/>
      <c r="J138" s="25" t="s">
        <v>141</v>
      </c>
      <c r="L138" t="s">
        <v>97</v>
      </c>
      <c r="M138" t="s">
        <v>1374</v>
      </c>
      <c r="N138" t="s">
        <v>1414</v>
      </c>
      <c r="T138" s="25" t="s">
        <v>141</v>
      </c>
    </row>
    <row r="139" spans="1:20" ht="15">
      <c r="A139" s="3"/>
      <c r="B139" s="516" t="s">
        <v>99</v>
      </c>
      <c r="C139" s="604" t="s">
        <v>494</v>
      </c>
      <c r="D139" s="325"/>
      <c r="E139" s="604" t="s">
        <v>494</v>
      </c>
      <c r="F139" s="604" t="s">
        <v>494</v>
      </c>
      <c r="G139" s="604" t="s">
        <v>494</v>
      </c>
      <c r="H139" s="3"/>
      <c r="J139" s="25" t="s">
        <v>141</v>
      </c>
      <c r="L139" t="s">
        <v>99</v>
      </c>
      <c r="M139" t="s">
        <v>1379</v>
      </c>
      <c r="O139" t="s">
        <v>1415</v>
      </c>
      <c r="P139" t="s">
        <v>1416</v>
      </c>
      <c r="Q139" t="s">
        <v>1417</v>
      </c>
      <c r="T139" s="25" t="s">
        <v>141</v>
      </c>
    </row>
    <row r="140" spans="1:20" ht="30">
      <c r="A140" s="3"/>
      <c r="B140" s="516" t="s">
        <v>101</v>
      </c>
      <c r="C140" s="604" t="s">
        <v>494</v>
      </c>
      <c r="D140" s="325"/>
      <c r="E140" s="604" t="s">
        <v>494</v>
      </c>
      <c r="F140" s="604" t="s">
        <v>494</v>
      </c>
      <c r="G140" s="604" t="s">
        <v>494</v>
      </c>
      <c r="H140" s="3"/>
      <c r="J140" s="25" t="s">
        <v>141</v>
      </c>
      <c r="L140" t="s">
        <v>101</v>
      </c>
      <c r="M140" t="s">
        <v>1384</v>
      </c>
      <c r="O140" t="s">
        <v>1418</v>
      </c>
      <c r="P140" t="s">
        <v>1419</v>
      </c>
      <c r="Q140" t="s">
        <v>1420</v>
      </c>
      <c r="T140" s="25" t="s">
        <v>141</v>
      </c>
    </row>
    <row r="141" spans="1:20" ht="15">
      <c r="A141" s="3"/>
      <c r="B141" s="516" t="s">
        <v>102</v>
      </c>
      <c r="C141" s="604" t="s">
        <v>494</v>
      </c>
      <c r="D141" s="325"/>
      <c r="E141" s="604" t="s">
        <v>494</v>
      </c>
      <c r="F141" s="604" t="s">
        <v>494</v>
      </c>
      <c r="G141" s="604" t="s">
        <v>494</v>
      </c>
      <c r="H141" s="3"/>
      <c r="J141" s="25" t="s">
        <v>141</v>
      </c>
      <c r="L141" t="s">
        <v>102</v>
      </c>
      <c r="M141" t="s">
        <v>1392</v>
      </c>
      <c r="O141" t="s">
        <v>1421</v>
      </c>
      <c r="P141" t="s">
        <v>1422</v>
      </c>
      <c r="Q141" t="s">
        <v>1423</v>
      </c>
      <c r="T141" s="25" t="s">
        <v>141</v>
      </c>
    </row>
    <row r="142" spans="1:20" ht="30">
      <c r="A142" s="3"/>
      <c r="B142" s="516" t="s">
        <v>104</v>
      </c>
      <c r="C142" s="604" t="s">
        <v>494</v>
      </c>
      <c r="D142" s="325"/>
      <c r="E142" s="325"/>
      <c r="F142" s="325"/>
      <c r="G142" s="604" t="s">
        <v>494</v>
      </c>
      <c r="H142" s="3"/>
      <c r="J142" s="25" t="s">
        <v>141</v>
      </c>
      <c r="L142" t="s">
        <v>104</v>
      </c>
      <c r="M142" t="s">
        <v>1395</v>
      </c>
      <c r="Q142" t="s">
        <v>1424</v>
      </c>
      <c r="T142" s="25" t="s">
        <v>141</v>
      </c>
    </row>
    <row r="143" spans="1:20" ht="30">
      <c r="A143" s="3"/>
      <c r="B143" s="516" t="s">
        <v>106</v>
      </c>
      <c r="C143" s="604" t="s">
        <v>494</v>
      </c>
      <c r="D143" s="604" t="s">
        <v>494</v>
      </c>
      <c r="E143" s="604" t="s">
        <v>494</v>
      </c>
      <c r="F143" s="604" t="s">
        <v>494</v>
      </c>
      <c r="G143" s="604" t="s">
        <v>494</v>
      </c>
      <c r="H143" s="3"/>
      <c r="J143" s="25" t="s">
        <v>141</v>
      </c>
      <c r="L143" t="s">
        <v>106</v>
      </c>
      <c r="M143" t="s">
        <v>1401</v>
      </c>
      <c r="N143" t="s">
        <v>1425</v>
      </c>
      <c r="O143" t="s">
        <v>1426</v>
      </c>
      <c r="P143" t="s">
        <v>1427</v>
      </c>
      <c r="Q143" t="s">
        <v>1428</v>
      </c>
      <c r="T143" s="25" t="s">
        <v>141</v>
      </c>
    </row>
    <row r="144" spans="1:20" ht="15">
      <c r="A144" s="3"/>
      <c r="B144" s="519" t="s">
        <v>107</v>
      </c>
      <c r="C144" s="604" t="s">
        <v>494</v>
      </c>
      <c r="D144" s="604" t="s">
        <v>494</v>
      </c>
      <c r="E144" s="604" t="s">
        <v>494</v>
      </c>
      <c r="F144" s="604" t="s">
        <v>494</v>
      </c>
      <c r="G144" s="604" t="s">
        <v>494</v>
      </c>
      <c r="H144" s="3"/>
      <c r="J144" s="25" t="s">
        <v>141</v>
      </c>
      <c r="L144" t="s">
        <v>107</v>
      </c>
      <c r="M144" t="s">
        <v>1408</v>
      </c>
      <c r="N144" t="s">
        <v>1429</v>
      </c>
      <c r="O144" t="s">
        <v>1430</v>
      </c>
      <c r="P144" t="s">
        <v>1431</v>
      </c>
      <c r="Q144" t="s">
        <v>1432</v>
      </c>
      <c r="T144" s="25" t="s">
        <v>141</v>
      </c>
    </row>
    <row r="145" spans="1:20" ht="15">
      <c r="A145" s="339"/>
      <c r="B145" s="339"/>
      <c r="C145" s="339"/>
      <c r="D145" s="339"/>
      <c r="E145" s="9"/>
      <c r="F145" s="9"/>
      <c r="G145" s="9"/>
      <c r="H145" s="9"/>
      <c r="J145" s="25" t="s">
        <v>141</v>
      </c>
      <c r="T145" s="25" t="s">
        <v>141</v>
      </c>
    </row>
    <row r="146" spans="1:20" ht="45">
      <c r="A146" s="9"/>
      <c r="B146" s="498" t="s">
        <v>108</v>
      </c>
      <c r="C146" s="272" t="s">
        <v>494</v>
      </c>
      <c r="D146" s="9"/>
      <c r="E146" s="9"/>
      <c r="F146" s="9"/>
      <c r="G146" s="9"/>
      <c r="H146" s="9"/>
      <c r="J146" s="25" t="s">
        <v>141</v>
      </c>
      <c r="L146" t="s">
        <v>108</v>
      </c>
      <c r="M146" t="s">
        <v>1433</v>
      </c>
      <c r="T146" s="25" t="s">
        <v>141</v>
      </c>
    </row>
    <row r="147" spans="1:20" ht="15">
      <c r="A147" s="339"/>
      <c r="B147" s="9"/>
      <c r="C147" s="9"/>
      <c r="D147" s="9"/>
      <c r="E147" s="9"/>
      <c r="F147" s="9"/>
      <c r="G147" s="9"/>
      <c r="H147" s="9"/>
      <c r="J147" s="25" t="s">
        <v>141</v>
      </c>
      <c r="T147" s="25" t="s">
        <v>141</v>
      </c>
    </row>
    <row r="148" spans="1:20" ht="15">
      <c r="A148" s="9"/>
      <c r="B148" s="513" t="s">
        <v>109</v>
      </c>
      <c r="C148" s="663" t="s">
        <v>85</v>
      </c>
      <c r="D148" s="664" t="s">
        <v>86</v>
      </c>
      <c r="E148" s="664" t="s">
        <v>87</v>
      </c>
      <c r="F148" s="663" t="s">
        <v>88</v>
      </c>
      <c r="G148" s="663" t="s">
        <v>89</v>
      </c>
      <c r="H148" s="9"/>
      <c r="J148" s="25" t="s">
        <v>141</v>
      </c>
      <c r="L148" t="s">
        <v>109</v>
      </c>
      <c r="M148" t="s">
        <v>85</v>
      </c>
      <c r="N148" t="s">
        <v>86</v>
      </c>
      <c r="O148" t="s">
        <v>87</v>
      </c>
      <c r="P148" t="s">
        <v>88</v>
      </c>
      <c r="Q148" t="s">
        <v>89</v>
      </c>
      <c r="T148" s="25" t="s">
        <v>141</v>
      </c>
    </row>
    <row r="149" spans="1:20" ht="30">
      <c r="A149" s="9"/>
      <c r="B149" s="520" t="s">
        <v>1241</v>
      </c>
      <c r="C149" s="272" t="s">
        <v>494</v>
      </c>
      <c r="D149" s="272" t="s">
        <v>494</v>
      </c>
      <c r="E149" s="272" t="s">
        <v>494</v>
      </c>
      <c r="F149" s="272" t="s">
        <v>494</v>
      </c>
      <c r="G149" s="325"/>
      <c r="H149" s="9"/>
      <c r="J149" s="25" t="s">
        <v>141</v>
      </c>
      <c r="L149" t="s">
        <v>110</v>
      </c>
      <c r="M149" t="s">
        <v>1434</v>
      </c>
      <c r="N149" t="s">
        <v>1435</v>
      </c>
      <c r="O149" t="s">
        <v>1436</v>
      </c>
      <c r="P149" t="s">
        <v>1437</v>
      </c>
      <c r="T149" s="25" t="s">
        <v>141</v>
      </c>
    </row>
    <row r="150" spans="1:20" ht="30">
      <c r="A150" s="9"/>
      <c r="B150" s="520" t="s">
        <v>111</v>
      </c>
      <c r="C150" s="604" t="s">
        <v>494</v>
      </c>
      <c r="D150" s="604" t="s">
        <v>494</v>
      </c>
      <c r="E150" s="604" t="s">
        <v>494</v>
      </c>
      <c r="F150" s="604" t="s">
        <v>494</v>
      </c>
      <c r="G150" s="604" t="s">
        <v>494</v>
      </c>
      <c r="H150" s="9"/>
      <c r="J150" s="25" t="s">
        <v>141</v>
      </c>
      <c r="L150" t="s">
        <v>111</v>
      </c>
      <c r="M150" t="s">
        <v>1438</v>
      </c>
      <c r="N150" t="s">
        <v>1439</v>
      </c>
      <c r="O150" t="s">
        <v>1440</v>
      </c>
      <c r="P150" t="s">
        <v>1441</v>
      </c>
      <c r="Q150" t="s">
        <v>1442</v>
      </c>
      <c r="T150" s="25" t="s">
        <v>141</v>
      </c>
    </row>
    <row r="151" spans="1:20" ht="30">
      <c r="A151" s="9"/>
      <c r="B151" s="520" t="s">
        <v>112</v>
      </c>
      <c r="C151" s="604" t="s">
        <v>494</v>
      </c>
      <c r="D151" s="604" t="s">
        <v>494</v>
      </c>
      <c r="E151" s="604" t="s">
        <v>494</v>
      </c>
      <c r="F151" s="604" t="s">
        <v>494</v>
      </c>
      <c r="G151" s="604" t="s">
        <v>494</v>
      </c>
      <c r="H151" s="9"/>
      <c r="J151" s="25" t="s">
        <v>141</v>
      </c>
      <c r="L151" t="s">
        <v>112</v>
      </c>
      <c r="M151" t="s">
        <v>1443</v>
      </c>
      <c r="N151" t="s">
        <v>1444</v>
      </c>
      <c r="O151" t="s">
        <v>1445</v>
      </c>
      <c r="P151" t="s">
        <v>1446</v>
      </c>
      <c r="Q151" t="s">
        <v>1447</v>
      </c>
      <c r="T151" s="25" t="s">
        <v>141</v>
      </c>
    </row>
    <row r="152" spans="1:20" ht="15">
      <c r="A152" s="9"/>
      <c r="B152" s="520" t="s">
        <v>113</v>
      </c>
      <c r="C152" s="604" t="s">
        <v>494</v>
      </c>
      <c r="D152" s="604" t="s">
        <v>494</v>
      </c>
      <c r="E152" s="604" t="s">
        <v>494</v>
      </c>
      <c r="F152" s="604" t="s">
        <v>494</v>
      </c>
      <c r="G152" s="604" t="s">
        <v>494</v>
      </c>
      <c r="H152" s="9"/>
      <c r="J152" s="25" t="s">
        <v>141</v>
      </c>
      <c r="L152" t="s">
        <v>113</v>
      </c>
      <c r="M152" t="s">
        <v>1448</v>
      </c>
      <c r="N152" t="s">
        <v>1449</v>
      </c>
      <c r="O152" t="s">
        <v>1450</v>
      </c>
      <c r="P152" t="s">
        <v>1451</v>
      </c>
      <c r="Q152" t="s">
        <v>1452</v>
      </c>
      <c r="T152" s="25" t="s">
        <v>141</v>
      </c>
    </row>
    <row r="153" spans="1:20" ht="15">
      <c r="A153" s="9"/>
      <c r="B153" s="520" t="s">
        <v>114</v>
      </c>
      <c r="C153" s="604" t="s">
        <v>494</v>
      </c>
      <c r="D153" s="604" t="s">
        <v>494</v>
      </c>
      <c r="E153" s="604" t="s">
        <v>494</v>
      </c>
      <c r="F153" s="604" t="s">
        <v>494</v>
      </c>
      <c r="G153" s="604" t="s">
        <v>494</v>
      </c>
      <c r="H153" s="9"/>
      <c r="J153" s="25" t="s">
        <v>141</v>
      </c>
      <c r="L153" t="s">
        <v>114</v>
      </c>
      <c r="M153" t="s">
        <v>1453</v>
      </c>
      <c r="N153" t="s">
        <v>1454</v>
      </c>
      <c r="O153" t="s">
        <v>1455</v>
      </c>
      <c r="P153" t="s">
        <v>1456</v>
      </c>
      <c r="Q153" t="s">
        <v>1457</v>
      </c>
      <c r="T153" s="25" t="s">
        <v>141</v>
      </c>
    </row>
    <row r="154" spans="1:20" ht="15">
      <c r="A154" s="339"/>
      <c r="B154" s="339"/>
      <c r="C154" s="339"/>
      <c r="D154" s="339"/>
      <c r="E154" s="339"/>
      <c r="F154" s="339"/>
      <c r="G154" s="339"/>
      <c r="H154" s="339"/>
      <c r="J154" s="25" t="s">
        <v>141</v>
      </c>
      <c r="T154" s="25" t="s">
        <v>141</v>
      </c>
    </row>
    <row r="155" spans="1:20" ht="15">
      <c r="A155" s="9"/>
      <c r="B155" s="9"/>
      <c r="C155" s="663" t="s">
        <v>85</v>
      </c>
      <c r="D155" s="664" t="s">
        <v>86</v>
      </c>
      <c r="E155" s="664" t="s">
        <v>87</v>
      </c>
      <c r="F155" s="663" t="s">
        <v>88</v>
      </c>
      <c r="G155" s="663" t="s">
        <v>89</v>
      </c>
      <c r="H155" s="9"/>
      <c r="J155" s="25" t="s">
        <v>141</v>
      </c>
      <c r="M155" t="s">
        <v>85</v>
      </c>
      <c r="N155" t="s">
        <v>86</v>
      </c>
      <c r="O155" t="s">
        <v>87</v>
      </c>
      <c r="P155" t="s">
        <v>88</v>
      </c>
      <c r="Q155" t="s">
        <v>89</v>
      </c>
      <c r="T155" s="25" t="s">
        <v>141</v>
      </c>
    </row>
    <row r="156" spans="1:20" ht="15">
      <c r="A156" s="9"/>
      <c r="B156" s="520" t="s">
        <v>1222</v>
      </c>
      <c r="C156" s="272" t="s">
        <v>494</v>
      </c>
      <c r="D156" s="272" t="s">
        <v>494</v>
      </c>
      <c r="E156" s="272" t="s">
        <v>494</v>
      </c>
      <c r="F156" s="272" t="s">
        <v>494</v>
      </c>
      <c r="G156" s="272" t="s">
        <v>494</v>
      </c>
      <c r="H156" s="9"/>
      <c r="J156" s="25" t="s">
        <v>141</v>
      </c>
      <c r="L156" t="s">
        <v>115</v>
      </c>
      <c r="M156" t="s">
        <v>1458</v>
      </c>
      <c r="N156" t="s">
        <v>1459</v>
      </c>
      <c r="O156" t="s">
        <v>1460</v>
      </c>
      <c r="P156" t="s">
        <v>1461</v>
      </c>
      <c r="Q156" t="s">
        <v>1462</v>
      </c>
      <c r="T156" s="25" t="s">
        <v>141</v>
      </c>
    </row>
    <row r="157" spans="1:20" ht="15">
      <c r="A157" s="339"/>
      <c r="B157" s="9"/>
      <c r="C157" s="9"/>
      <c r="D157" s="9"/>
      <c r="E157" s="9"/>
      <c r="F157" s="9"/>
      <c r="G157" s="9"/>
      <c r="H157" s="9"/>
      <c r="J157" s="25" t="s">
        <v>141</v>
      </c>
      <c r="T157" s="25" t="s">
        <v>141</v>
      </c>
    </row>
    <row r="158" spans="1:20" ht="15">
      <c r="A158" s="9"/>
      <c r="B158" s="513" t="s">
        <v>116</v>
      </c>
      <c r="C158" s="663" t="s">
        <v>85</v>
      </c>
      <c r="D158" s="664" t="s">
        <v>86</v>
      </c>
      <c r="E158" s="664" t="s">
        <v>87</v>
      </c>
      <c r="F158" s="663" t="s">
        <v>88</v>
      </c>
      <c r="G158" s="663" t="s">
        <v>89</v>
      </c>
      <c r="H158" s="9"/>
      <c r="J158" s="25" t="s">
        <v>141</v>
      </c>
      <c r="L158" t="s">
        <v>116</v>
      </c>
      <c r="M158" t="s">
        <v>85</v>
      </c>
      <c r="N158" t="s">
        <v>86</v>
      </c>
      <c r="O158" t="s">
        <v>87</v>
      </c>
      <c r="P158" t="s">
        <v>88</v>
      </c>
      <c r="Q158" t="s">
        <v>89</v>
      </c>
      <c r="T158" s="25" t="s">
        <v>141</v>
      </c>
    </row>
    <row r="159" spans="1:20" ht="15">
      <c r="A159" s="9"/>
      <c r="B159" s="521" t="s">
        <v>117</v>
      </c>
      <c r="C159" s="274" t="s">
        <v>494</v>
      </c>
      <c r="D159" s="325"/>
      <c r="E159" s="325"/>
      <c r="F159" s="272" t="s">
        <v>494</v>
      </c>
      <c r="G159" s="272" t="s">
        <v>494</v>
      </c>
      <c r="H159" s="9"/>
      <c r="J159" s="25" t="s">
        <v>141</v>
      </c>
      <c r="L159" t="s">
        <v>117</v>
      </c>
      <c r="M159" t="s">
        <v>1463</v>
      </c>
      <c r="P159" t="s">
        <v>1464</v>
      </c>
      <c r="Q159" t="s">
        <v>1465</v>
      </c>
      <c r="T159" s="25" t="s">
        <v>141</v>
      </c>
    </row>
    <row r="160" spans="1:20" ht="15">
      <c r="A160" s="9"/>
      <c r="B160" s="521" t="s">
        <v>1218</v>
      </c>
      <c r="C160" s="274" t="s">
        <v>494</v>
      </c>
      <c r="D160" s="325"/>
      <c r="E160" s="325"/>
      <c r="F160" s="272" t="s">
        <v>494</v>
      </c>
      <c r="G160" s="272" t="s">
        <v>494</v>
      </c>
      <c r="H160" s="9"/>
      <c r="J160" s="25" t="s">
        <v>141</v>
      </c>
      <c r="L160" t="s">
        <v>118</v>
      </c>
      <c r="M160" t="s">
        <v>1466</v>
      </c>
      <c r="P160" t="s">
        <v>1467</v>
      </c>
      <c r="Q160" t="s">
        <v>1468</v>
      </c>
      <c r="T160" s="25" t="s">
        <v>141</v>
      </c>
    </row>
    <row r="161" spans="1:20" ht="15">
      <c r="A161" s="339"/>
      <c r="B161" s="3"/>
      <c r="C161" s="3"/>
      <c r="D161" s="3"/>
      <c r="E161" s="3"/>
      <c r="F161" s="3"/>
      <c r="G161" s="3"/>
      <c r="H161" s="9"/>
      <c r="J161" s="25" t="s">
        <v>141</v>
      </c>
      <c r="T161" s="25" t="s">
        <v>141</v>
      </c>
    </row>
    <row r="162" spans="1:20" ht="15">
      <c r="A162" s="3"/>
      <c r="B162" s="3"/>
      <c r="C162" s="663" t="s">
        <v>85</v>
      </c>
      <c r="D162" s="664" t="s">
        <v>86</v>
      </c>
      <c r="E162" s="664" t="s">
        <v>87</v>
      </c>
      <c r="F162" s="663" t="s">
        <v>88</v>
      </c>
      <c r="G162" s="663" t="s">
        <v>89</v>
      </c>
      <c r="H162" s="9"/>
      <c r="J162" s="25" t="s">
        <v>141</v>
      </c>
      <c r="M162" t="s">
        <v>85</v>
      </c>
      <c r="N162" t="s">
        <v>86</v>
      </c>
      <c r="O162" t="s">
        <v>87</v>
      </c>
      <c r="P162" t="s">
        <v>88</v>
      </c>
      <c r="Q162" t="s">
        <v>89</v>
      </c>
      <c r="T162" s="25" t="s">
        <v>141</v>
      </c>
    </row>
    <row r="163" spans="1:20" ht="15">
      <c r="A163" s="9"/>
      <c r="B163" s="520" t="s">
        <v>119</v>
      </c>
      <c r="C163" s="604" t="s">
        <v>494</v>
      </c>
      <c r="D163" s="325"/>
      <c r="E163" s="325"/>
      <c r="F163" s="325"/>
      <c r="G163" s="325"/>
      <c r="H163" s="9"/>
      <c r="J163" s="25" t="s">
        <v>141</v>
      </c>
      <c r="L163" t="s">
        <v>119</v>
      </c>
      <c r="M163" t="s">
        <v>1469</v>
      </c>
      <c r="T163" s="25" t="s">
        <v>141</v>
      </c>
    </row>
    <row r="164" spans="1:20" ht="15">
      <c r="A164" s="9"/>
      <c r="B164" s="520" t="s">
        <v>120</v>
      </c>
      <c r="C164" s="604" t="s">
        <v>494</v>
      </c>
      <c r="D164" s="325"/>
      <c r="E164" s="325"/>
      <c r="F164" s="325"/>
      <c r="G164" s="325"/>
      <c r="H164" s="9"/>
      <c r="J164" s="25" t="s">
        <v>141</v>
      </c>
      <c r="L164" t="s">
        <v>120</v>
      </c>
      <c r="M164" t="s">
        <v>1470</v>
      </c>
      <c r="T164" s="25" t="s">
        <v>141</v>
      </c>
    </row>
    <row r="165" spans="1:20" ht="15">
      <c r="A165" s="9"/>
      <c r="B165" s="520" t="s">
        <v>121</v>
      </c>
      <c r="C165" s="604" t="s">
        <v>494</v>
      </c>
      <c r="D165" s="325"/>
      <c r="E165" s="325"/>
      <c r="F165" s="325"/>
      <c r="G165" s="325"/>
      <c r="H165" s="9"/>
      <c r="J165" s="25" t="s">
        <v>141</v>
      </c>
      <c r="L165" t="s">
        <v>121</v>
      </c>
      <c r="M165" t="s">
        <v>1471</v>
      </c>
      <c r="T165" s="25" t="s">
        <v>141</v>
      </c>
    </row>
    <row r="166" spans="1:20" ht="15">
      <c r="A166" s="9"/>
      <c r="B166" s="520" t="s">
        <v>122</v>
      </c>
      <c r="C166" s="604" t="s">
        <v>494</v>
      </c>
      <c r="D166" s="325"/>
      <c r="E166" s="325"/>
      <c r="F166" s="325"/>
      <c r="G166" s="325"/>
      <c r="H166" s="9"/>
      <c r="J166" s="25" t="s">
        <v>141</v>
      </c>
      <c r="L166" t="s">
        <v>122</v>
      </c>
      <c r="M166" t="s">
        <v>1472</v>
      </c>
      <c r="T166" s="25" t="s">
        <v>141</v>
      </c>
    </row>
    <row r="167" spans="1:20" ht="15">
      <c r="A167" s="9"/>
      <c r="B167" s="520" t="s">
        <v>123</v>
      </c>
      <c r="C167" s="604" t="s">
        <v>494</v>
      </c>
      <c r="D167" s="604" t="s">
        <v>494</v>
      </c>
      <c r="E167" s="604" t="s">
        <v>494</v>
      </c>
      <c r="F167" s="604" t="s">
        <v>494</v>
      </c>
      <c r="G167" s="604" t="s">
        <v>494</v>
      </c>
      <c r="H167" s="9"/>
      <c r="J167" s="25" t="s">
        <v>141</v>
      </c>
      <c r="L167" t="s">
        <v>123</v>
      </c>
      <c r="M167" t="s">
        <v>1473</v>
      </c>
      <c r="N167" t="s">
        <v>1474</v>
      </c>
      <c r="O167" t="s">
        <v>1475</v>
      </c>
      <c r="P167" t="s">
        <v>1476</v>
      </c>
      <c r="Q167" t="s">
        <v>1477</v>
      </c>
      <c r="T167" s="25" t="s">
        <v>141</v>
      </c>
    </row>
    <row r="168" spans="1:20" ht="30">
      <c r="A168" s="9"/>
      <c r="B168" s="520" t="s">
        <v>124</v>
      </c>
      <c r="C168" s="604" t="s">
        <v>494</v>
      </c>
      <c r="D168" s="604" t="s">
        <v>494</v>
      </c>
      <c r="E168" s="604" t="s">
        <v>494</v>
      </c>
      <c r="F168" s="604" t="s">
        <v>494</v>
      </c>
      <c r="G168" s="604" t="s">
        <v>494</v>
      </c>
      <c r="H168" s="9"/>
      <c r="J168" s="25" t="s">
        <v>141</v>
      </c>
      <c r="L168" t="s">
        <v>124</v>
      </c>
      <c r="M168" t="s">
        <v>1478</v>
      </c>
      <c r="N168" t="s">
        <v>1479</v>
      </c>
      <c r="O168" t="s">
        <v>1480</v>
      </c>
      <c r="P168" t="s">
        <v>1481</v>
      </c>
      <c r="Q168" t="s">
        <v>1482</v>
      </c>
      <c r="T168" s="25" t="s">
        <v>141</v>
      </c>
    </row>
    <row r="169" spans="1:20" ht="15">
      <c r="A169" s="339"/>
      <c r="B169" s="339"/>
      <c r="C169" s="339"/>
      <c r="D169" s="339"/>
      <c r="E169" s="339"/>
      <c r="F169" s="339"/>
      <c r="G169" s="339"/>
      <c r="H169" s="339"/>
      <c r="I169" s="339"/>
      <c r="J169" s="25" t="s">
        <v>141</v>
      </c>
      <c r="T169" s="25" t="s">
        <v>141</v>
      </c>
    </row>
    <row r="170" spans="1:20" ht="15">
      <c r="A170" s="339"/>
      <c r="B170" s="339"/>
      <c r="C170" s="663" t="s">
        <v>85</v>
      </c>
      <c r="D170" s="664" t="s">
        <v>86</v>
      </c>
      <c r="E170" s="664" t="s">
        <v>87</v>
      </c>
      <c r="F170" s="663" t="s">
        <v>88</v>
      </c>
      <c r="G170" s="663" t="s">
        <v>89</v>
      </c>
      <c r="H170" s="9"/>
      <c r="J170" s="25" t="s">
        <v>141</v>
      </c>
      <c r="M170" t="s">
        <v>85</v>
      </c>
      <c r="N170" t="s">
        <v>86</v>
      </c>
      <c r="O170" t="s">
        <v>87</v>
      </c>
      <c r="P170" t="s">
        <v>88</v>
      </c>
      <c r="Q170" t="s">
        <v>89</v>
      </c>
      <c r="T170" s="25" t="s">
        <v>141</v>
      </c>
    </row>
    <row r="171" spans="1:20" ht="30">
      <c r="A171" s="9"/>
      <c r="B171" s="520" t="s">
        <v>1224</v>
      </c>
      <c r="C171" s="274" t="s">
        <v>494</v>
      </c>
      <c r="D171" s="274" t="s">
        <v>494</v>
      </c>
      <c r="E171" s="274" t="s">
        <v>494</v>
      </c>
      <c r="F171" s="274" t="s">
        <v>494</v>
      </c>
      <c r="G171" s="274" t="s">
        <v>494</v>
      </c>
      <c r="H171" s="9"/>
      <c r="J171" s="25" t="s">
        <v>141</v>
      </c>
      <c r="L171" t="s">
        <v>125</v>
      </c>
      <c r="M171" t="s">
        <v>1483</v>
      </c>
      <c r="N171" t="s">
        <v>1484</v>
      </c>
      <c r="O171" t="s">
        <v>1485</v>
      </c>
      <c r="P171" t="s">
        <v>1486</v>
      </c>
      <c r="Q171" t="s">
        <v>1487</v>
      </c>
      <c r="T171" s="25" t="s">
        <v>141</v>
      </c>
    </row>
    <row r="172" spans="1:20" ht="15">
      <c r="A172" s="9"/>
      <c r="B172" s="520" t="s">
        <v>1225</v>
      </c>
      <c r="C172" s="274" t="s">
        <v>494</v>
      </c>
      <c r="D172" s="274" t="s">
        <v>494</v>
      </c>
      <c r="E172" s="274" t="s">
        <v>494</v>
      </c>
      <c r="F172" s="274" t="s">
        <v>494</v>
      </c>
      <c r="G172" s="325"/>
      <c r="H172" s="9"/>
      <c r="J172" s="25" t="s">
        <v>141</v>
      </c>
      <c r="L172" t="s">
        <v>126</v>
      </c>
      <c r="M172" t="s">
        <v>1488</v>
      </c>
      <c r="N172" t="s">
        <v>1489</v>
      </c>
      <c r="O172" t="s">
        <v>1490</v>
      </c>
      <c r="P172" t="s">
        <v>1491</v>
      </c>
      <c r="T172" s="25" t="s">
        <v>141</v>
      </c>
    </row>
    <row r="173" spans="1:20" ht="15">
      <c r="A173" s="339"/>
      <c r="B173" s="18"/>
      <c r="C173" s="18"/>
      <c r="D173" s="18"/>
      <c r="E173" s="18"/>
      <c r="F173" s="18"/>
      <c r="G173" s="18"/>
      <c r="H173" s="9"/>
      <c r="J173" s="25" t="s">
        <v>141</v>
      </c>
      <c r="T173" s="25" t="s">
        <v>141</v>
      </c>
    </row>
    <row r="174" spans="1:20" ht="15">
      <c r="A174" s="9"/>
      <c r="B174" s="8"/>
      <c r="C174" s="663" t="s">
        <v>85</v>
      </c>
      <c r="D174" s="664" t="s">
        <v>86</v>
      </c>
      <c r="E174" s="664" t="s">
        <v>87</v>
      </c>
      <c r="F174" s="663" t="s">
        <v>88</v>
      </c>
      <c r="G174" s="663" t="s">
        <v>89</v>
      </c>
      <c r="H174" s="9"/>
      <c r="J174" s="25" t="s">
        <v>141</v>
      </c>
      <c r="M174" t="s">
        <v>85</v>
      </c>
      <c r="N174" t="s">
        <v>86</v>
      </c>
      <c r="O174" t="s">
        <v>87</v>
      </c>
      <c r="P174" t="s">
        <v>88</v>
      </c>
      <c r="Q174" t="s">
        <v>89</v>
      </c>
      <c r="T174" s="25" t="s">
        <v>141</v>
      </c>
    </row>
    <row r="175" spans="1:20" ht="15">
      <c r="A175" s="9"/>
      <c r="B175" s="522" t="s">
        <v>127</v>
      </c>
      <c r="C175" s="274" t="s">
        <v>494</v>
      </c>
      <c r="D175" s="274" t="s">
        <v>494</v>
      </c>
      <c r="E175" s="274" t="s">
        <v>494</v>
      </c>
      <c r="F175" s="274" t="s">
        <v>494</v>
      </c>
      <c r="G175" s="274" t="s">
        <v>494</v>
      </c>
      <c r="H175" s="9"/>
      <c r="J175" s="25" t="s">
        <v>141</v>
      </c>
      <c r="L175" t="s">
        <v>127</v>
      </c>
      <c r="M175" t="s">
        <v>1492</v>
      </c>
      <c r="N175" t="s">
        <v>1493</v>
      </c>
      <c r="O175" t="s">
        <v>1494</v>
      </c>
      <c r="P175" t="s">
        <v>1495</v>
      </c>
      <c r="Q175" t="s">
        <v>1496</v>
      </c>
      <c r="T175" s="25" t="s">
        <v>141</v>
      </c>
    </row>
    <row r="176" spans="1:20" ht="15">
      <c r="A176" s="9"/>
      <c r="B176" s="522" t="s">
        <v>1240</v>
      </c>
      <c r="C176" s="274" t="s">
        <v>494</v>
      </c>
      <c r="D176" s="274" t="s">
        <v>494</v>
      </c>
      <c r="E176" s="274" t="s">
        <v>494</v>
      </c>
      <c r="F176" s="274" t="s">
        <v>494</v>
      </c>
      <c r="G176" s="325"/>
      <c r="H176" s="9"/>
      <c r="J176" s="25" t="s">
        <v>141</v>
      </c>
      <c r="L176" t="s">
        <v>467</v>
      </c>
      <c r="M176" t="s">
        <v>1497</v>
      </c>
      <c r="N176" t="s">
        <v>1498</v>
      </c>
      <c r="O176" t="s">
        <v>1499</v>
      </c>
      <c r="P176" t="s">
        <v>1500</v>
      </c>
      <c r="T176" s="25" t="s">
        <v>141</v>
      </c>
    </row>
    <row r="177" spans="1:20" ht="15">
      <c r="A177" s="339"/>
      <c r="B177" s="9"/>
      <c r="C177" s="9"/>
      <c r="D177" s="9"/>
      <c r="E177" s="9"/>
      <c r="F177" s="9"/>
      <c r="G177" s="9"/>
      <c r="H177" s="9"/>
      <c r="J177" s="25" t="s">
        <v>141</v>
      </c>
      <c r="T177" s="25" t="s">
        <v>141</v>
      </c>
    </row>
    <row r="178" spans="1:20" ht="15">
      <c r="A178" s="12"/>
      <c r="B178" s="9"/>
      <c r="C178" s="663" t="s">
        <v>85</v>
      </c>
      <c r="D178" s="9"/>
      <c r="E178" s="9"/>
      <c r="F178" s="9"/>
      <c r="G178" s="9"/>
      <c r="H178" s="9"/>
      <c r="J178" s="25" t="s">
        <v>141</v>
      </c>
      <c r="M178" t="s">
        <v>85</v>
      </c>
      <c r="T178" s="25" t="s">
        <v>141</v>
      </c>
    </row>
    <row r="179" spans="1:20" ht="15">
      <c r="A179" s="9"/>
      <c r="B179" s="522" t="s">
        <v>1227</v>
      </c>
      <c r="C179" s="272" t="s">
        <v>494</v>
      </c>
      <c r="D179" s="9"/>
      <c r="E179" s="9"/>
      <c r="F179" s="9"/>
      <c r="G179" s="9"/>
      <c r="H179" s="9"/>
      <c r="J179" s="25" t="s">
        <v>141</v>
      </c>
      <c r="L179" t="s">
        <v>128</v>
      </c>
      <c r="M179" t="s">
        <v>1501</v>
      </c>
      <c r="T179" s="25" t="s">
        <v>141</v>
      </c>
    </row>
    <row r="180" spans="1:20" ht="15">
      <c r="A180" s="9"/>
      <c r="B180" s="522" t="s">
        <v>1228</v>
      </c>
      <c r="C180" s="274" t="s">
        <v>494</v>
      </c>
      <c r="D180" s="9"/>
      <c r="E180" s="9"/>
      <c r="F180" s="9"/>
      <c r="G180" s="9"/>
      <c r="H180" s="9"/>
      <c r="J180" s="25" t="s">
        <v>141</v>
      </c>
      <c r="L180" t="s">
        <v>129</v>
      </c>
      <c r="M180" t="s">
        <v>1502</v>
      </c>
      <c r="T180" s="25" t="s">
        <v>141</v>
      </c>
    </row>
    <row r="181" spans="1:20" ht="15">
      <c r="A181" s="9"/>
      <c r="B181" s="522" t="s">
        <v>1226</v>
      </c>
      <c r="C181" s="604" t="s">
        <v>494</v>
      </c>
      <c r="D181" s="9"/>
      <c r="E181" s="9"/>
      <c r="F181" s="9"/>
      <c r="G181" s="9"/>
      <c r="H181" s="9"/>
      <c r="J181" s="25" t="s">
        <v>141</v>
      </c>
      <c r="L181" t="s">
        <v>130</v>
      </c>
      <c r="M181" t="s">
        <v>1503</v>
      </c>
      <c r="T181" s="25" t="s">
        <v>141</v>
      </c>
    </row>
    <row r="182" spans="1:20" ht="15">
      <c r="A182" s="339"/>
      <c r="B182" s="9"/>
      <c r="C182" s="9"/>
      <c r="D182" s="9"/>
      <c r="E182" s="9"/>
      <c r="F182" s="9"/>
      <c r="G182" s="13"/>
      <c r="H182" s="9"/>
      <c r="J182" s="25" t="s">
        <v>141</v>
      </c>
      <c r="T182" s="25" t="s">
        <v>141</v>
      </c>
    </row>
    <row r="183" spans="1:20" ht="15">
      <c r="A183" s="3"/>
      <c r="B183" s="646" t="s">
        <v>131</v>
      </c>
      <c r="C183" s="17"/>
      <c r="D183" s="664" t="s">
        <v>86</v>
      </c>
      <c r="E183" s="9"/>
      <c r="F183" s="9"/>
      <c r="G183" s="9"/>
      <c r="H183" s="9"/>
      <c r="J183" s="25" t="s">
        <v>141</v>
      </c>
      <c r="L183" t="s">
        <v>131</v>
      </c>
      <c r="N183" t="s">
        <v>86</v>
      </c>
      <c r="T183" s="25" t="s">
        <v>141</v>
      </c>
    </row>
    <row r="184" spans="1:20" ht="15">
      <c r="A184" s="9"/>
      <c r="B184" s="647" t="s">
        <v>82</v>
      </c>
      <c r="C184" s="20"/>
      <c r="D184" s="272" t="s">
        <v>494</v>
      </c>
      <c r="E184" s="9"/>
      <c r="F184" s="9"/>
      <c r="G184" s="10"/>
      <c r="H184" s="9"/>
      <c r="J184" s="25" t="s">
        <v>141</v>
      </c>
      <c r="L184" t="s">
        <v>82</v>
      </c>
      <c r="N184" t="s">
        <v>1504</v>
      </c>
      <c r="T184" s="25" t="s">
        <v>141</v>
      </c>
    </row>
    <row r="185" spans="1:20" ht="15">
      <c r="A185" s="9"/>
      <c r="B185" s="647" t="s">
        <v>132</v>
      </c>
      <c r="C185" s="9"/>
      <c r="D185" s="272" t="s">
        <v>494</v>
      </c>
      <c r="E185" s="9"/>
      <c r="F185" s="9"/>
      <c r="G185" s="10"/>
      <c r="H185" s="9"/>
      <c r="J185" s="25" t="s">
        <v>141</v>
      </c>
      <c r="L185" t="s">
        <v>132</v>
      </c>
      <c r="N185" t="s">
        <v>1505</v>
      </c>
      <c r="T185" s="25" t="s">
        <v>141</v>
      </c>
    </row>
    <row r="186" spans="1:20" ht="15">
      <c r="A186" s="9"/>
      <c r="B186" s="647" t="s">
        <v>133</v>
      </c>
      <c r="C186" s="17"/>
      <c r="D186" s="272" t="s">
        <v>494</v>
      </c>
      <c r="E186" s="9"/>
      <c r="F186" s="9"/>
      <c r="G186" s="10"/>
      <c r="H186" s="9"/>
      <c r="J186" s="25" t="s">
        <v>141</v>
      </c>
      <c r="L186" t="s">
        <v>133</v>
      </c>
      <c r="N186" t="s">
        <v>1506</v>
      </c>
      <c r="T186" s="25" t="s">
        <v>141</v>
      </c>
    </row>
    <row r="187" spans="1:20" ht="15">
      <c r="A187" s="9"/>
      <c r="B187" s="648" t="s">
        <v>134</v>
      </c>
      <c r="C187" s="17"/>
      <c r="D187" s="272" t="s">
        <v>494</v>
      </c>
      <c r="E187" s="9"/>
      <c r="F187" s="9"/>
      <c r="G187" s="10"/>
      <c r="H187" s="9"/>
      <c r="J187" s="25" t="s">
        <v>141</v>
      </c>
      <c r="L187" t="s">
        <v>134</v>
      </c>
      <c r="N187" t="s">
        <v>1507</v>
      </c>
      <c r="T187" s="25" t="s">
        <v>141</v>
      </c>
    </row>
    <row r="188" spans="1:20" ht="15">
      <c r="A188" s="9"/>
      <c r="B188" s="647" t="s">
        <v>135</v>
      </c>
      <c r="C188" s="17"/>
      <c r="D188" s="272" t="s">
        <v>494</v>
      </c>
      <c r="E188" s="9"/>
      <c r="F188" s="9"/>
      <c r="G188" s="10"/>
      <c r="H188" s="9"/>
      <c r="J188" s="25" t="s">
        <v>141</v>
      </c>
      <c r="L188" t="s">
        <v>135</v>
      </c>
      <c r="N188" t="s">
        <v>1508</v>
      </c>
      <c r="T188" s="25" t="s">
        <v>141</v>
      </c>
    </row>
    <row r="189" spans="1:20" ht="15">
      <c r="A189" s="9"/>
      <c r="B189" s="647" t="s">
        <v>1229</v>
      </c>
      <c r="C189" s="17"/>
      <c r="D189" s="604" t="s">
        <v>494</v>
      </c>
      <c r="E189" s="9"/>
      <c r="F189" s="9"/>
      <c r="G189" s="10"/>
      <c r="H189" s="9"/>
      <c r="J189" s="25" t="s">
        <v>141</v>
      </c>
      <c r="L189" t="s">
        <v>1509</v>
      </c>
      <c r="N189" t="s">
        <v>1510</v>
      </c>
      <c r="T189" s="25" t="s">
        <v>141</v>
      </c>
    </row>
    <row r="190" spans="1:20" ht="15">
      <c r="A190" s="9"/>
      <c r="B190" s="649" t="s">
        <v>131</v>
      </c>
      <c r="C190" s="17"/>
      <c r="D190" s="272" t="s">
        <v>494</v>
      </c>
      <c r="E190" s="9"/>
      <c r="F190" s="9"/>
      <c r="G190" s="10"/>
      <c r="H190" s="9"/>
      <c r="J190" s="25" t="s">
        <v>141</v>
      </c>
      <c r="L190" t="s">
        <v>1511</v>
      </c>
      <c r="N190" t="s">
        <v>1512</v>
      </c>
      <c r="T190" s="25" t="s">
        <v>141</v>
      </c>
    </row>
    <row r="191" spans="1:20" ht="15">
      <c r="A191" s="339"/>
      <c r="B191" s="9"/>
      <c r="C191" s="9"/>
      <c r="D191" s="9"/>
      <c r="E191" s="9"/>
      <c r="F191" s="9"/>
      <c r="G191" s="9"/>
      <c r="H191" s="9"/>
      <c r="J191" s="25" t="s">
        <v>141</v>
      </c>
      <c r="T191" s="25" t="s">
        <v>141</v>
      </c>
    </row>
    <row r="192" spans="1:20" ht="15">
      <c r="A192" s="3"/>
      <c r="B192" s="9"/>
      <c r="C192" s="663" t="s">
        <v>85</v>
      </c>
      <c r="D192" s="339"/>
      <c r="E192" s="339"/>
      <c r="F192" s="339"/>
      <c r="G192" s="339"/>
      <c r="H192" s="9"/>
      <c r="J192" s="25" t="s">
        <v>141</v>
      </c>
      <c r="M192" t="s">
        <v>85</v>
      </c>
      <c r="T192" s="25" t="s">
        <v>141</v>
      </c>
    </row>
    <row r="193" spans="1:20" ht="15">
      <c r="A193" s="3"/>
      <c r="B193" s="514" t="s">
        <v>136</v>
      </c>
      <c r="C193" s="272" t="s">
        <v>494</v>
      </c>
      <c r="D193" s="339"/>
      <c r="E193" s="339"/>
      <c r="F193" s="339"/>
      <c r="G193" s="339"/>
      <c r="H193" s="9"/>
      <c r="J193" s="25" t="s">
        <v>141</v>
      </c>
      <c r="L193" t="s">
        <v>136</v>
      </c>
      <c r="M193" t="s">
        <v>1513</v>
      </c>
      <c r="T193" s="25" t="s">
        <v>141</v>
      </c>
    </row>
    <row r="194" spans="1:20" ht="15">
      <c r="A194" s="9"/>
      <c r="B194" s="515" t="s">
        <v>137</v>
      </c>
      <c r="C194" s="272" t="s">
        <v>494</v>
      </c>
      <c r="D194" s="339"/>
      <c r="E194" s="339"/>
      <c r="F194" s="339"/>
      <c r="G194" s="339"/>
      <c r="H194" s="9"/>
      <c r="J194" s="25" t="s">
        <v>141</v>
      </c>
      <c r="L194" t="s">
        <v>137</v>
      </c>
      <c r="M194" t="s">
        <v>1514</v>
      </c>
      <c r="T194" s="25" t="s">
        <v>141</v>
      </c>
    </row>
    <row r="195" spans="1:20" ht="15">
      <c r="A195" s="9"/>
      <c r="B195" s="650" t="s">
        <v>138</v>
      </c>
      <c r="C195" s="272" t="s">
        <v>494</v>
      </c>
      <c r="D195" s="339"/>
      <c r="E195" s="339"/>
      <c r="F195" s="339"/>
      <c r="G195" s="339"/>
      <c r="H195" s="9"/>
      <c r="J195" s="25" t="s">
        <v>141</v>
      </c>
      <c r="L195" t="s">
        <v>138</v>
      </c>
      <c r="M195" t="s">
        <v>1515</v>
      </c>
      <c r="T195" s="25" t="s">
        <v>141</v>
      </c>
    </row>
    <row r="196" spans="1:20" ht="15">
      <c r="A196" s="339"/>
      <c r="B196" s="339"/>
      <c r="C196" s="339"/>
      <c r="D196" s="339"/>
      <c r="E196" s="339"/>
      <c r="F196" s="339"/>
      <c r="G196" s="339"/>
      <c r="H196" s="9"/>
      <c r="J196" s="25" t="s">
        <v>141</v>
      </c>
      <c r="T196" s="25" t="s">
        <v>141</v>
      </c>
    </row>
    <row r="197" spans="1:20" ht="18.75">
      <c r="A197" s="62" t="s">
        <v>361</v>
      </c>
      <c r="B197" s="710" t="s">
        <v>1898</v>
      </c>
      <c r="C197" s="339"/>
      <c r="J197" s="25" t="s">
        <v>141</v>
      </c>
      <c r="L197" t="s">
        <v>471</v>
      </c>
      <c r="T197" s="25" t="s">
        <v>141</v>
      </c>
    </row>
    <row r="198" spans="10:20" ht="15">
      <c r="J198" s="25" t="s">
        <v>141</v>
      </c>
      <c r="K198" s="339"/>
      <c r="L198" s="339"/>
      <c r="M198" s="339"/>
      <c r="N198" s="339"/>
      <c r="O198" s="339"/>
      <c r="P198" s="339"/>
      <c r="Q198" s="339"/>
      <c r="R198" s="339"/>
      <c r="S198" s="339"/>
      <c r="T198" s="25" t="s">
        <v>141</v>
      </c>
    </row>
    <row r="199" spans="2:20" s="154" customFormat="1" ht="18.75">
      <c r="B199" s="339"/>
      <c r="C199" s="266" t="s">
        <v>1084</v>
      </c>
      <c r="D199" s="267"/>
      <c r="F199" s="266" t="s">
        <v>1085</v>
      </c>
      <c r="G199" s="267"/>
      <c r="H199" s="267"/>
      <c r="J199" s="25" t="s">
        <v>141</v>
      </c>
      <c r="T199" s="25" t="s">
        <v>141</v>
      </c>
    </row>
    <row r="200" spans="1:30" ht="120">
      <c r="A200" s="339"/>
      <c r="B200" s="339"/>
      <c r="C200" s="523" t="s">
        <v>143</v>
      </c>
      <c r="D200" s="523" t="s">
        <v>144</v>
      </c>
      <c r="F200" s="360" t="s">
        <v>165</v>
      </c>
      <c r="G200" s="523" t="s">
        <v>143</v>
      </c>
      <c r="H200" s="523" t="s">
        <v>144</v>
      </c>
      <c r="J200" s="25" t="s">
        <v>141</v>
      </c>
      <c r="K200" t="s">
        <v>1242</v>
      </c>
      <c r="M200" t="s">
        <v>143</v>
      </c>
      <c r="N200" t="s">
        <v>144</v>
      </c>
      <c r="T200" s="25" t="s">
        <v>141</v>
      </c>
      <c r="V200" s="287"/>
      <c r="W200" s="287"/>
      <c r="X200" s="287" t="s">
        <v>143</v>
      </c>
      <c r="Y200" s="287" t="s">
        <v>144</v>
      </c>
      <c r="Z200" s="287"/>
      <c r="AA200" s="287"/>
      <c r="AB200" s="287"/>
      <c r="AC200" s="287"/>
      <c r="AD200" s="287"/>
    </row>
    <row r="201" spans="2:30" ht="15">
      <c r="B201" s="518" t="s">
        <v>166</v>
      </c>
      <c r="C201" s="272" t="s">
        <v>494</v>
      </c>
      <c r="D201" s="272" t="s">
        <v>494</v>
      </c>
      <c r="F201" s="614" t="s">
        <v>494</v>
      </c>
      <c r="G201" s="272" t="s">
        <v>494</v>
      </c>
      <c r="H201" s="272" t="s">
        <v>494</v>
      </c>
      <c r="J201" s="25" t="s">
        <v>141</v>
      </c>
      <c r="L201" t="s">
        <v>166</v>
      </c>
      <c r="M201" t="s">
        <v>1516</v>
      </c>
      <c r="N201" t="s">
        <v>1517</v>
      </c>
      <c r="T201" s="25" t="s">
        <v>141</v>
      </c>
      <c r="V201" s="287"/>
      <c r="W201" s="287" t="s">
        <v>166</v>
      </c>
      <c r="X201" s="287" t="s">
        <v>1516</v>
      </c>
      <c r="Y201" s="287" t="s">
        <v>1517</v>
      </c>
      <c r="Z201" s="287"/>
      <c r="AA201" s="287"/>
      <c r="AB201" s="287"/>
      <c r="AC201" s="287"/>
      <c r="AD201" s="287"/>
    </row>
    <row r="202" spans="2:30" ht="15">
      <c r="B202" s="516" t="s">
        <v>167</v>
      </c>
      <c r="C202" s="272" t="s">
        <v>494</v>
      </c>
      <c r="D202" s="272" t="s">
        <v>494</v>
      </c>
      <c r="F202" s="614" t="s">
        <v>494</v>
      </c>
      <c r="G202" s="272" t="s">
        <v>494</v>
      </c>
      <c r="H202" s="272" t="s">
        <v>494</v>
      </c>
      <c r="J202" s="25" t="s">
        <v>141</v>
      </c>
      <c r="L202" t="s">
        <v>167</v>
      </c>
      <c r="M202" t="s">
        <v>1518</v>
      </c>
      <c r="N202" t="s">
        <v>1519</v>
      </c>
      <c r="T202" s="25" t="s">
        <v>141</v>
      </c>
      <c r="V202" s="287"/>
      <c r="W202" s="287" t="s">
        <v>167</v>
      </c>
      <c r="X202" s="287" t="s">
        <v>1518</v>
      </c>
      <c r="Y202" s="287" t="s">
        <v>1519</v>
      </c>
      <c r="Z202" s="287"/>
      <c r="AA202" s="287"/>
      <c r="AB202" s="287"/>
      <c r="AC202" s="287"/>
      <c r="AD202" s="287"/>
    </row>
    <row r="203" spans="2:30" ht="15">
      <c r="B203" s="516" t="s">
        <v>168</v>
      </c>
      <c r="C203" s="272" t="s">
        <v>494</v>
      </c>
      <c r="D203" s="272" t="s">
        <v>494</v>
      </c>
      <c r="F203" s="614" t="s">
        <v>494</v>
      </c>
      <c r="G203" s="272" t="s">
        <v>494</v>
      </c>
      <c r="H203" s="272" t="s">
        <v>494</v>
      </c>
      <c r="J203" s="25" t="s">
        <v>141</v>
      </c>
      <c r="L203" t="s">
        <v>168</v>
      </c>
      <c r="M203" t="s">
        <v>1520</v>
      </c>
      <c r="N203" t="s">
        <v>1521</v>
      </c>
      <c r="T203" s="25" t="s">
        <v>141</v>
      </c>
      <c r="V203" s="287"/>
      <c r="W203" s="287" t="s">
        <v>168</v>
      </c>
      <c r="X203" s="287" t="s">
        <v>1520</v>
      </c>
      <c r="Y203" s="287" t="s">
        <v>1521</v>
      </c>
      <c r="Z203" s="287"/>
      <c r="AA203" s="287"/>
      <c r="AB203" s="287"/>
      <c r="AC203" s="287"/>
      <c r="AD203" s="287"/>
    </row>
    <row r="204" spans="2:30" ht="15">
      <c r="B204" s="516" t="s">
        <v>145</v>
      </c>
      <c r="C204" s="272" t="s">
        <v>494</v>
      </c>
      <c r="D204" s="272" t="s">
        <v>494</v>
      </c>
      <c r="F204" s="614" t="s">
        <v>494</v>
      </c>
      <c r="G204" s="272" t="s">
        <v>494</v>
      </c>
      <c r="H204" s="272" t="s">
        <v>494</v>
      </c>
      <c r="J204" s="25" t="s">
        <v>141</v>
      </c>
      <c r="L204" t="s">
        <v>145</v>
      </c>
      <c r="M204" t="s">
        <v>1522</v>
      </c>
      <c r="N204" t="s">
        <v>1523</v>
      </c>
      <c r="T204" s="25" t="s">
        <v>141</v>
      </c>
      <c r="V204" s="287"/>
      <c r="W204" s="287" t="s">
        <v>145</v>
      </c>
      <c r="X204" s="287" t="s">
        <v>1522</v>
      </c>
      <c r="Y204" s="287" t="s">
        <v>1523</v>
      </c>
      <c r="Z204" s="287"/>
      <c r="AA204" s="287"/>
      <c r="AB204" s="287"/>
      <c r="AC204" s="287"/>
      <c r="AD204" s="287"/>
    </row>
    <row r="205" spans="2:30" ht="15">
      <c r="B205" s="516" t="s">
        <v>146</v>
      </c>
      <c r="C205" s="272" t="s">
        <v>494</v>
      </c>
      <c r="D205" s="272" t="s">
        <v>494</v>
      </c>
      <c r="F205" s="614" t="s">
        <v>494</v>
      </c>
      <c r="G205" s="272" t="s">
        <v>494</v>
      </c>
      <c r="H205" s="272" t="s">
        <v>494</v>
      </c>
      <c r="J205" s="25" t="s">
        <v>141</v>
      </c>
      <c r="L205" t="s">
        <v>146</v>
      </c>
      <c r="M205" t="s">
        <v>1524</v>
      </c>
      <c r="N205" t="s">
        <v>1525</v>
      </c>
      <c r="T205" s="25" t="s">
        <v>141</v>
      </c>
      <c r="V205" s="287"/>
      <c r="W205" s="287" t="s">
        <v>146</v>
      </c>
      <c r="X205" s="287" t="s">
        <v>1524</v>
      </c>
      <c r="Y205" s="287" t="s">
        <v>1525</v>
      </c>
      <c r="Z205" s="287"/>
      <c r="AA205" s="287"/>
      <c r="AB205" s="287"/>
      <c r="AC205" s="287"/>
      <c r="AD205" s="287"/>
    </row>
    <row r="206" spans="2:30" ht="15">
      <c r="B206" s="516" t="s">
        <v>147</v>
      </c>
      <c r="C206" s="272" t="s">
        <v>494</v>
      </c>
      <c r="D206" s="272" t="s">
        <v>494</v>
      </c>
      <c r="F206" s="614" t="s">
        <v>494</v>
      </c>
      <c r="G206" s="272" t="s">
        <v>494</v>
      </c>
      <c r="H206" s="272" t="s">
        <v>494</v>
      </c>
      <c r="J206" s="25" t="s">
        <v>141</v>
      </c>
      <c r="L206" t="s">
        <v>147</v>
      </c>
      <c r="M206" t="s">
        <v>1526</v>
      </c>
      <c r="N206" t="s">
        <v>1527</v>
      </c>
      <c r="T206" s="25" t="s">
        <v>141</v>
      </c>
      <c r="V206" s="287"/>
      <c r="W206" s="287" t="s">
        <v>147</v>
      </c>
      <c r="X206" s="287" t="s">
        <v>1526</v>
      </c>
      <c r="Y206" s="287" t="s">
        <v>1527</v>
      </c>
      <c r="Z206" s="287"/>
      <c r="AA206" s="287"/>
      <c r="AB206" s="287"/>
      <c r="AC206" s="287"/>
      <c r="AD206" s="287"/>
    </row>
    <row r="207" spans="2:30" ht="15">
      <c r="B207" s="516" t="s">
        <v>148</v>
      </c>
      <c r="C207" s="272" t="s">
        <v>494</v>
      </c>
      <c r="D207" s="272" t="s">
        <v>494</v>
      </c>
      <c r="F207" s="614" t="s">
        <v>494</v>
      </c>
      <c r="G207" s="272" t="s">
        <v>494</v>
      </c>
      <c r="H207" s="272" t="s">
        <v>494</v>
      </c>
      <c r="J207" s="25" t="s">
        <v>141</v>
      </c>
      <c r="L207" t="s">
        <v>148</v>
      </c>
      <c r="M207" t="s">
        <v>1528</v>
      </c>
      <c r="N207" t="s">
        <v>1529</v>
      </c>
      <c r="T207" s="25" t="s">
        <v>141</v>
      </c>
      <c r="V207" s="287"/>
      <c r="W207" s="287" t="s">
        <v>148</v>
      </c>
      <c r="X207" s="287" t="s">
        <v>1528</v>
      </c>
      <c r="Y207" s="287" t="s">
        <v>1529</v>
      </c>
      <c r="Z207" s="287"/>
      <c r="AA207" s="287"/>
      <c r="AB207" s="287"/>
      <c r="AC207" s="287"/>
      <c r="AD207" s="287"/>
    </row>
    <row r="208" spans="2:30" ht="15">
      <c r="B208" s="524" t="s">
        <v>149</v>
      </c>
      <c r="C208" s="272" t="s">
        <v>494</v>
      </c>
      <c r="D208" s="272" t="s">
        <v>494</v>
      </c>
      <c r="F208" s="268"/>
      <c r="G208" s="272" t="s">
        <v>494</v>
      </c>
      <c r="H208" s="272" t="s">
        <v>494</v>
      </c>
      <c r="J208" s="25" t="s">
        <v>141</v>
      </c>
      <c r="L208" t="s">
        <v>149</v>
      </c>
      <c r="M208" t="s">
        <v>1530</v>
      </c>
      <c r="N208" t="s">
        <v>1531</v>
      </c>
      <c r="T208" s="25" t="s">
        <v>141</v>
      </c>
      <c r="V208" s="287"/>
      <c r="W208" s="287" t="s">
        <v>149</v>
      </c>
      <c r="X208" s="287" t="s">
        <v>1530</v>
      </c>
      <c r="Y208" s="287" t="s">
        <v>1531</v>
      </c>
      <c r="Z208" s="287"/>
      <c r="AA208" s="287"/>
      <c r="AB208" s="287"/>
      <c r="AC208" s="287"/>
      <c r="AD208" s="287"/>
    </row>
    <row r="209" spans="2:30" ht="15">
      <c r="B209" s="3"/>
      <c r="C209" s="3"/>
      <c r="D209" s="3"/>
      <c r="J209" s="25" t="s">
        <v>141</v>
      </c>
      <c r="T209" s="25" t="s">
        <v>141</v>
      </c>
      <c r="V209" s="287"/>
      <c r="W209" s="287"/>
      <c r="X209" s="287"/>
      <c r="Y209" s="287"/>
      <c r="Z209" s="287"/>
      <c r="AA209" s="287"/>
      <c r="AB209" s="287"/>
      <c r="AC209" s="287"/>
      <c r="AD209" s="287"/>
    </row>
    <row r="210" spans="2:24" ht="15">
      <c r="B210" s="518" t="s">
        <v>151</v>
      </c>
      <c r="C210" s="274" t="s">
        <v>494</v>
      </c>
      <c r="D210" s="327"/>
      <c r="E210" s="327"/>
      <c r="F210" s="328"/>
      <c r="G210" s="272" t="s">
        <v>494</v>
      </c>
      <c r="J210" s="25" t="s">
        <v>141</v>
      </c>
      <c r="L210" t="s">
        <v>151</v>
      </c>
      <c r="M210" t="s">
        <v>1532</v>
      </c>
      <c r="T210" s="25" t="s">
        <v>141</v>
      </c>
      <c r="W210" t="s">
        <v>151</v>
      </c>
      <c r="X210" t="s">
        <v>1532</v>
      </c>
    </row>
    <row r="211" spans="2:24" ht="15">
      <c r="B211" s="516" t="s">
        <v>152</v>
      </c>
      <c r="C211" s="274" t="s">
        <v>494</v>
      </c>
      <c r="D211" s="327"/>
      <c r="E211" s="327"/>
      <c r="F211" s="328"/>
      <c r="G211" s="272" t="s">
        <v>494</v>
      </c>
      <c r="J211" s="25" t="s">
        <v>141</v>
      </c>
      <c r="L211" t="s">
        <v>152</v>
      </c>
      <c r="M211" t="s">
        <v>1533</v>
      </c>
      <c r="T211" s="25" t="s">
        <v>141</v>
      </c>
      <c r="W211" t="s">
        <v>152</v>
      </c>
      <c r="X211" t="s">
        <v>1533</v>
      </c>
    </row>
    <row r="212" spans="2:24" ht="15">
      <c r="B212" s="516" t="s">
        <v>153</v>
      </c>
      <c r="C212" s="274" t="s">
        <v>494</v>
      </c>
      <c r="D212" s="327"/>
      <c r="E212" s="327"/>
      <c r="F212" s="328"/>
      <c r="G212" s="272" t="s">
        <v>494</v>
      </c>
      <c r="J212" s="25" t="s">
        <v>141</v>
      </c>
      <c r="L212" t="s">
        <v>153</v>
      </c>
      <c r="M212" t="s">
        <v>1534</v>
      </c>
      <c r="T212" s="25" t="s">
        <v>141</v>
      </c>
      <c r="W212" t="s">
        <v>153</v>
      </c>
      <c r="X212" t="s">
        <v>1534</v>
      </c>
    </row>
    <row r="213" spans="2:24" ht="30">
      <c r="B213" s="516" t="s">
        <v>154</v>
      </c>
      <c r="C213" s="274" t="s">
        <v>494</v>
      </c>
      <c r="D213" s="327"/>
      <c r="E213" s="327"/>
      <c r="F213" s="328"/>
      <c r="G213" s="272" t="s">
        <v>494</v>
      </c>
      <c r="J213" s="25" t="s">
        <v>141</v>
      </c>
      <c r="L213" t="s">
        <v>154</v>
      </c>
      <c r="M213" t="s">
        <v>1535</v>
      </c>
      <c r="T213" s="25" t="s">
        <v>141</v>
      </c>
      <c r="W213" t="s">
        <v>154</v>
      </c>
      <c r="X213" t="s">
        <v>1535</v>
      </c>
    </row>
    <row r="214" spans="2:24" ht="15">
      <c r="B214" s="796" t="s">
        <v>155</v>
      </c>
      <c r="C214" s="274" t="s">
        <v>494</v>
      </c>
      <c r="D214" s="327"/>
      <c r="E214" s="327"/>
      <c r="F214" s="328"/>
      <c r="G214" s="272" t="s">
        <v>494</v>
      </c>
      <c r="J214" s="25" t="s">
        <v>141</v>
      </c>
      <c r="L214" t="s">
        <v>155</v>
      </c>
      <c r="M214" t="s">
        <v>1536</v>
      </c>
      <c r="T214" s="25" t="s">
        <v>141</v>
      </c>
      <c r="W214" t="s">
        <v>155</v>
      </c>
      <c r="X214" t="s">
        <v>1536</v>
      </c>
    </row>
    <row r="215" spans="10:20" s="339" customFormat="1" ht="15">
      <c r="J215" s="25" t="s">
        <v>141</v>
      </c>
      <c r="T215" s="25"/>
    </row>
    <row r="216" spans="2:20" s="339" customFormat="1" ht="15">
      <c r="B216" s="798" t="s">
        <v>2022</v>
      </c>
      <c r="C216" s="797"/>
      <c r="D216" s="327"/>
      <c r="E216" s="327"/>
      <c r="F216" s="327"/>
      <c r="G216" s="327"/>
      <c r="H216" s="327"/>
      <c r="J216" s="25" t="s">
        <v>141</v>
      </c>
      <c r="T216" s="25"/>
    </row>
    <row r="217" spans="2:24" ht="30">
      <c r="B217" s="799" t="s">
        <v>156</v>
      </c>
      <c r="C217" s="268"/>
      <c r="D217" s="327"/>
      <c r="E217" s="327"/>
      <c r="F217" s="328"/>
      <c r="G217" s="272" t="s">
        <v>494</v>
      </c>
      <c r="J217" s="25" t="s">
        <v>141</v>
      </c>
      <c r="K217" s="339"/>
      <c r="L217" s="339"/>
      <c r="M217" s="339"/>
      <c r="N217" s="339"/>
      <c r="O217" s="339"/>
      <c r="P217" s="339"/>
      <c r="Q217" s="339"/>
      <c r="R217" s="339"/>
      <c r="S217" s="339"/>
      <c r="T217" s="25" t="s">
        <v>141</v>
      </c>
      <c r="W217" t="s">
        <v>156</v>
      </c>
      <c r="X217" t="s">
        <v>1876</v>
      </c>
    </row>
    <row r="218" spans="2:24" ht="15">
      <c r="B218" s="813" t="s">
        <v>157</v>
      </c>
      <c r="C218" s="268"/>
      <c r="D218" s="327"/>
      <c r="E218" s="327"/>
      <c r="F218" s="328"/>
      <c r="G218" s="272" t="s">
        <v>494</v>
      </c>
      <c r="J218" s="25" t="s">
        <v>141</v>
      </c>
      <c r="K218" s="339"/>
      <c r="L218" s="339"/>
      <c r="M218" s="339"/>
      <c r="N218" s="339"/>
      <c r="O218" s="339"/>
      <c r="P218" s="339"/>
      <c r="Q218" s="339"/>
      <c r="R218" s="339"/>
      <c r="S218" s="339"/>
      <c r="T218" s="25" t="s">
        <v>141</v>
      </c>
      <c r="W218" t="s">
        <v>157</v>
      </c>
      <c r="X218" t="s">
        <v>1877</v>
      </c>
    </row>
    <row r="219" spans="10:20" s="339" customFormat="1" ht="15">
      <c r="J219" s="25"/>
      <c r="T219" s="25"/>
    </row>
    <row r="220" spans="2:24" ht="15">
      <c r="B220" s="800" t="s">
        <v>158</v>
      </c>
      <c r="C220" s="274" t="s">
        <v>494</v>
      </c>
      <c r="D220" s="327"/>
      <c r="E220" s="327"/>
      <c r="F220" s="328"/>
      <c r="G220" s="272" t="s">
        <v>494</v>
      </c>
      <c r="J220" s="25" t="s">
        <v>141</v>
      </c>
      <c r="L220" t="s">
        <v>158</v>
      </c>
      <c r="M220" t="s">
        <v>1537</v>
      </c>
      <c r="T220" s="25" t="s">
        <v>141</v>
      </c>
      <c r="W220" t="s">
        <v>158</v>
      </c>
      <c r="X220" t="s">
        <v>1537</v>
      </c>
    </row>
    <row r="221" spans="10:20" s="339" customFormat="1" ht="15">
      <c r="J221" s="25" t="s">
        <v>141</v>
      </c>
      <c r="T221" s="25"/>
    </row>
    <row r="222" spans="2:24" ht="30">
      <c r="B222" s="518" t="s">
        <v>1230</v>
      </c>
      <c r="C222" s="604" t="s">
        <v>494</v>
      </c>
      <c r="D222" s="327"/>
      <c r="E222" s="327"/>
      <c r="F222" s="328"/>
      <c r="G222" s="604" t="s">
        <v>494</v>
      </c>
      <c r="J222" s="25" t="s">
        <v>141</v>
      </c>
      <c r="L222" t="s">
        <v>220</v>
      </c>
      <c r="M222" t="s">
        <v>1538</v>
      </c>
      <c r="T222" s="25" t="s">
        <v>141</v>
      </c>
      <c r="W222" t="s">
        <v>220</v>
      </c>
      <c r="X222" t="s">
        <v>1538</v>
      </c>
    </row>
    <row r="223" spans="2:24" ht="15">
      <c r="B223" s="527" t="s">
        <v>1086</v>
      </c>
      <c r="C223" s="604" t="s">
        <v>494</v>
      </c>
      <c r="D223" s="327"/>
      <c r="E223" s="327"/>
      <c r="F223" s="328"/>
      <c r="G223" s="604" t="s">
        <v>494</v>
      </c>
      <c r="J223" s="25" t="s">
        <v>141</v>
      </c>
      <c r="L223" t="s">
        <v>169</v>
      </c>
      <c r="M223" t="s">
        <v>1539</v>
      </c>
      <c r="T223" s="25" t="s">
        <v>141</v>
      </c>
      <c r="W223" t="s">
        <v>169</v>
      </c>
      <c r="X223" t="s">
        <v>1539</v>
      </c>
    </row>
    <row r="224" spans="2:24" ht="15">
      <c r="B224" s="527" t="s">
        <v>1087</v>
      </c>
      <c r="C224" s="604" t="s">
        <v>494</v>
      </c>
      <c r="D224" s="327"/>
      <c r="E224" s="327"/>
      <c r="F224" s="328"/>
      <c r="G224" s="604" t="s">
        <v>494</v>
      </c>
      <c r="J224" s="25" t="s">
        <v>141</v>
      </c>
      <c r="L224" t="s">
        <v>120</v>
      </c>
      <c r="M224" t="s">
        <v>1540</v>
      </c>
      <c r="T224" s="25" t="s">
        <v>141</v>
      </c>
      <c r="W224" t="s">
        <v>120</v>
      </c>
      <c r="X224" t="s">
        <v>1540</v>
      </c>
    </row>
    <row r="225" spans="2:24" ht="15">
      <c r="B225" s="527" t="s">
        <v>1088</v>
      </c>
      <c r="C225" s="604" t="s">
        <v>494</v>
      </c>
      <c r="D225" s="327"/>
      <c r="E225" s="327"/>
      <c r="F225" s="328"/>
      <c r="G225" s="604" t="s">
        <v>494</v>
      </c>
      <c r="J225" s="25" t="s">
        <v>141</v>
      </c>
      <c r="L225" t="s">
        <v>170</v>
      </c>
      <c r="M225" t="s">
        <v>1541</v>
      </c>
      <c r="T225" s="25" t="s">
        <v>141</v>
      </c>
      <c r="W225" t="s">
        <v>170</v>
      </c>
      <c r="X225" t="s">
        <v>1541</v>
      </c>
    </row>
    <row r="226" spans="2:24" ht="15">
      <c r="B226" s="516" t="s">
        <v>1089</v>
      </c>
      <c r="C226" s="604" t="s">
        <v>494</v>
      </c>
      <c r="D226" s="327"/>
      <c r="E226" s="327"/>
      <c r="F226" s="328"/>
      <c r="G226" s="604" t="s">
        <v>494</v>
      </c>
      <c r="J226" s="25" t="s">
        <v>141</v>
      </c>
      <c r="L226" t="s">
        <v>1542</v>
      </c>
      <c r="M226" t="s">
        <v>1543</v>
      </c>
      <c r="T226" s="25" t="s">
        <v>141</v>
      </c>
      <c r="W226" t="s">
        <v>1542</v>
      </c>
      <c r="X226" t="s">
        <v>1543</v>
      </c>
    </row>
    <row r="227" spans="2:24" ht="15">
      <c r="B227" s="528" t="s">
        <v>159</v>
      </c>
      <c r="C227" s="274" t="s">
        <v>494</v>
      </c>
      <c r="D227" s="327"/>
      <c r="E227" s="327"/>
      <c r="F227" s="328"/>
      <c r="G227" s="272" t="s">
        <v>494</v>
      </c>
      <c r="J227" s="25" t="s">
        <v>141</v>
      </c>
      <c r="L227" t="s">
        <v>159</v>
      </c>
      <c r="M227" t="s">
        <v>1544</v>
      </c>
      <c r="T227" s="25" t="s">
        <v>141</v>
      </c>
      <c r="W227" t="s">
        <v>159</v>
      </c>
      <c r="X227" t="s">
        <v>1544</v>
      </c>
    </row>
    <row r="228" spans="2:24" ht="15">
      <c r="B228" s="525" t="s">
        <v>160</v>
      </c>
      <c r="C228" s="274" t="s">
        <v>494</v>
      </c>
      <c r="D228" s="327"/>
      <c r="E228" s="327"/>
      <c r="F228" s="328"/>
      <c r="G228" s="272" t="s">
        <v>494</v>
      </c>
      <c r="J228" s="25" t="s">
        <v>141</v>
      </c>
      <c r="L228" t="s">
        <v>160</v>
      </c>
      <c r="M228" t="s">
        <v>1545</v>
      </c>
      <c r="T228" s="25" t="s">
        <v>141</v>
      </c>
      <c r="W228" t="s">
        <v>160</v>
      </c>
      <c r="X228" t="s">
        <v>1545</v>
      </c>
    </row>
    <row r="229" spans="2:24" ht="15">
      <c r="B229" s="517" t="s">
        <v>1090</v>
      </c>
      <c r="C229" s="604" t="s">
        <v>494</v>
      </c>
      <c r="D229" s="327"/>
      <c r="E229" s="327"/>
      <c r="F229" s="328"/>
      <c r="G229" s="604" t="s">
        <v>494</v>
      </c>
      <c r="J229" s="25" t="s">
        <v>141</v>
      </c>
      <c r="L229" t="s">
        <v>171</v>
      </c>
      <c r="M229" t="s">
        <v>1546</v>
      </c>
      <c r="T229" s="25" t="s">
        <v>141</v>
      </c>
      <c r="W229" t="s">
        <v>171</v>
      </c>
      <c r="X229" t="s">
        <v>1546</v>
      </c>
    </row>
    <row r="230" spans="10:20" s="339" customFormat="1" ht="15">
      <c r="J230" s="25"/>
      <c r="T230" s="25"/>
    </row>
    <row r="231" spans="2:20" s="339" customFormat="1" ht="15">
      <c r="B231" s="802" t="s">
        <v>183</v>
      </c>
      <c r="C231" s="797"/>
      <c r="J231" s="25"/>
      <c r="T231" s="25"/>
    </row>
    <row r="232" spans="2:24" ht="15">
      <c r="B232" s="526" t="s">
        <v>161</v>
      </c>
      <c r="C232" s="274" t="s">
        <v>494</v>
      </c>
      <c r="D232" s="327"/>
      <c r="E232" s="327"/>
      <c r="F232" s="328"/>
      <c r="G232" s="272" t="s">
        <v>494</v>
      </c>
      <c r="J232" s="25" t="s">
        <v>141</v>
      </c>
      <c r="L232" t="s">
        <v>161</v>
      </c>
      <c r="M232" t="s">
        <v>1547</v>
      </c>
      <c r="T232" s="25" t="s">
        <v>141</v>
      </c>
      <c r="W232" t="s">
        <v>161</v>
      </c>
      <c r="X232" t="s">
        <v>1547</v>
      </c>
    </row>
    <row r="233" spans="2:24" ht="15">
      <c r="B233" s="526" t="s">
        <v>162</v>
      </c>
      <c r="C233" s="274" t="s">
        <v>494</v>
      </c>
      <c r="D233" s="327"/>
      <c r="E233" s="327"/>
      <c r="F233" s="328"/>
      <c r="G233" s="272" t="s">
        <v>494</v>
      </c>
      <c r="J233" s="25" t="s">
        <v>141</v>
      </c>
      <c r="L233" t="s">
        <v>162</v>
      </c>
      <c r="M233" t="s">
        <v>1548</v>
      </c>
      <c r="T233" s="25" t="s">
        <v>141</v>
      </c>
      <c r="W233" t="s">
        <v>162</v>
      </c>
      <c r="X233" t="s">
        <v>1548</v>
      </c>
    </row>
    <row r="234" spans="2:24" ht="15">
      <c r="B234" s="516" t="s">
        <v>163</v>
      </c>
      <c r="C234" s="274" t="s">
        <v>494</v>
      </c>
      <c r="D234" s="327"/>
      <c r="E234" s="327"/>
      <c r="F234" s="328"/>
      <c r="G234" s="272" t="s">
        <v>494</v>
      </c>
      <c r="J234" s="25" t="s">
        <v>141</v>
      </c>
      <c r="L234" t="s">
        <v>163</v>
      </c>
      <c r="M234" t="s">
        <v>1549</v>
      </c>
      <c r="T234" s="25" t="s">
        <v>141</v>
      </c>
      <c r="W234" t="s">
        <v>163</v>
      </c>
      <c r="X234" t="s">
        <v>1549</v>
      </c>
    </row>
    <row r="235" spans="2:24" ht="15">
      <c r="B235" s="519" t="s">
        <v>164</v>
      </c>
      <c r="C235" s="274" t="s">
        <v>494</v>
      </c>
      <c r="D235" s="327"/>
      <c r="E235" s="327"/>
      <c r="F235" s="328"/>
      <c r="G235" s="272" t="s">
        <v>494</v>
      </c>
      <c r="J235" s="25" t="s">
        <v>141</v>
      </c>
      <c r="L235" t="s">
        <v>164</v>
      </c>
      <c r="M235" t="s">
        <v>1550</v>
      </c>
      <c r="T235" s="25" t="s">
        <v>141</v>
      </c>
      <c r="W235" t="s">
        <v>164</v>
      </c>
      <c r="X235" t="s">
        <v>1550</v>
      </c>
    </row>
    <row r="236" spans="10:30" s="154" customFormat="1" ht="15">
      <c r="J236" s="25" t="s">
        <v>141</v>
      </c>
      <c r="K236"/>
      <c r="L236"/>
      <c r="M236"/>
      <c r="N236"/>
      <c r="O236"/>
      <c r="P236"/>
      <c r="Q236"/>
      <c r="R236"/>
      <c r="S236"/>
      <c r="T236" s="25" t="s">
        <v>141</v>
      </c>
      <c r="V236" s="287"/>
      <c r="W236" s="287" t="s">
        <v>166</v>
      </c>
      <c r="X236" s="287" t="s">
        <v>1878</v>
      </c>
      <c r="Y236" s="287"/>
      <c r="Z236" s="287"/>
      <c r="AA236" s="287"/>
      <c r="AB236" s="287"/>
      <c r="AC236" s="287"/>
      <c r="AD236" s="287"/>
    </row>
    <row r="237" spans="1:30" ht="18.75">
      <c r="A237" s="62" t="s">
        <v>364</v>
      </c>
      <c r="B237" s="710" t="s">
        <v>186</v>
      </c>
      <c r="C237" s="339"/>
      <c r="J237" s="25" t="s">
        <v>141</v>
      </c>
      <c r="K237" s="154"/>
      <c r="L237" s="154" t="s">
        <v>186</v>
      </c>
      <c r="M237" s="154"/>
      <c r="N237" s="154"/>
      <c r="O237" s="154"/>
      <c r="P237" s="154"/>
      <c r="Q237" s="154"/>
      <c r="R237" s="154"/>
      <c r="S237" s="154"/>
      <c r="T237" s="25" t="s">
        <v>141</v>
      </c>
      <c r="V237" s="287"/>
      <c r="W237" s="287" t="s">
        <v>167</v>
      </c>
      <c r="X237" s="287" t="s">
        <v>1879</v>
      </c>
      <c r="Y237" s="287"/>
      <c r="Z237" s="287"/>
      <c r="AA237" s="287"/>
      <c r="AB237" s="287"/>
      <c r="AC237" s="287"/>
      <c r="AD237" s="287"/>
    </row>
    <row r="238" spans="10:30" ht="15">
      <c r="J238" s="25" t="s">
        <v>141</v>
      </c>
      <c r="K238" s="154"/>
      <c r="L238" s="154"/>
      <c r="M238" s="154"/>
      <c r="N238" s="154"/>
      <c r="O238" s="154"/>
      <c r="P238" s="154"/>
      <c r="Q238" s="154"/>
      <c r="R238" s="154"/>
      <c r="S238" s="154"/>
      <c r="T238" s="25" t="s">
        <v>141</v>
      </c>
      <c r="V238" s="287"/>
      <c r="W238" s="287" t="s">
        <v>168</v>
      </c>
      <c r="X238" s="287" t="s">
        <v>1880</v>
      </c>
      <c r="Y238" s="287"/>
      <c r="Z238" s="287"/>
      <c r="AA238" s="287"/>
      <c r="AB238" s="287"/>
      <c r="AC238" s="287"/>
      <c r="AD238" s="287"/>
    </row>
    <row r="239" spans="3:30" ht="15">
      <c r="C239" s="665" t="s">
        <v>187</v>
      </c>
      <c r="D239" s="3"/>
      <c r="J239" s="25" t="s">
        <v>141</v>
      </c>
      <c r="K239" s="154"/>
      <c r="L239" s="154"/>
      <c r="M239" s="154"/>
      <c r="N239" s="154"/>
      <c r="O239" s="154" t="s">
        <v>187</v>
      </c>
      <c r="P239" s="154"/>
      <c r="Q239" s="154"/>
      <c r="R239" s="154"/>
      <c r="S239" s="154"/>
      <c r="T239" s="25" t="s">
        <v>141</v>
      </c>
      <c r="V239" s="287"/>
      <c r="W239" s="287" t="s">
        <v>145</v>
      </c>
      <c r="X239" s="287" t="s">
        <v>1881</v>
      </c>
      <c r="Y239" s="287"/>
      <c r="Z239" s="287"/>
      <c r="AA239" s="287"/>
      <c r="AB239" s="287"/>
      <c r="AC239" s="287"/>
      <c r="AD239" s="287"/>
    </row>
    <row r="240" spans="2:30" ht="15">
      <c r="B240" s="666" t="s">
        <v>188</v>
      </c>
      <c r="C240" s="614" t="s">
        <v>494</v>
      </c>
      <c r="J240" s="25" t="s">
        <v>141</v>
      </c>
      <c r="M240" t="s">
        <v>188</v>
      </c>
      <c r="O240" t="s">
        <v>1551</v>
      </c>
      <c r="T240" s="25" t="s">
        <v>141</v>
      </c>
      <c r="V240" s="287"/>
      <c r="W240" s="287" t="s">
        <v>146</v>
      </c>
      <c r="X240" s="287" t="s">
        <v>1882</v>
      </c>
      <c r="Y240" s="287"/>
      <c r="Z240" s="287"/>
      <c r="AA240" s="287"/>
      <c r="AB240" s="287"/>
      <c r="AC240" s="287"/>
      <c r="AD240" s="287"/>
    </row>
    <row r="241" spans="2:30" ht="15">
      <c r="B241" s="667" t="s">
        <v>189</v>
      </c>
      <c r="C241" s="614" t="s">
        <v>494</v>
      </c>
      <c r="J241" s="25" t="s">
        <v>141</v>
      </c>
      <c r="M241" t="s">
        <v>189</v>
      </c>
      <c r="O241" t="s">
        <v>1552</v>
      </c>
      <c r="T241" s="25" t="s">
        <v>141</v>
      </c>
      <c r="V241" s="287"/>
      <c r="W241" s="287" t="s">
        <v>148</v>
      </c>
      <c r="X241" s="287" t="s">
        <v>1883</v>
      </c>
      <c r="Y241" s="287"/>
      <c r="Z241" s="287"/>
      <c r="AA241" s="287"/>
      <c r="AB241" s="287"/>
      <c r="AC241" s="287"/>
      <c r="AD241" s="287"/>
    </row>
    <row r="242" spans="2:30" ht="15">
      <c r="B242" s="667" t="s">
        <v>190</v>
      </c>
      <c r="C242" s="614" t="s">
        <v>494</v>
      </c>
      <c r="J242" s="25" t="s">
        <v>141</v>
      </c>
      <c r="M242" t="s">
        <v>190</v>
      </c>
      <c r="O242" t="s">
        <v>1553</v>
      </c>
      <c r="T242" s="25" t="s">
        <v>141</v>
      </c>
      <c r="V242" s="287"/>
      <c r="W242" s="287" t="s">
        <v>151</v>
      </c>
      <c r="X242" s="287" t="s">
        <v>1884</v>
      </c>
      <c r="Y242" s="287"/>
      <c r="Z242" s="287"/>
      <c r="AA242" s="287"/>
      <c r="AB242" s="287"/>
      <c r="AC242" s="287"/>
      <c r="AD242" s="287"/>
    </row>
    <row r="243" spans="2:30" ht="15">
      <c r="B243" s="668" t="s">
        <v>191</v>
      </c>
      <c r="C243" s="614" t="s">
        <v>494</v>
      </c>
      <c r="J243" s="25" t="s">
        <v>141</v>
      </c>
      <c r="M243" t="s">
        <v>191</v>
      </c>
      <c r="O243" t="s">
        <v>1554</v>
      </c>
      <c r="T243" s="25" t="s">
        <v>141</v>
      </c>
      <c r="V243" s="287"/>
      <c r="W243" s="287"/>
      <c r="X243" s="287"/>
      <c r="Y243" s="287"/>
      <c r="Z243" s="287"/>
      <c r="AA243" s="287"/>
      <c r="AB243" s="287"/>
      <c r="AC243" s="287"/>
      <c r="AD243" s="287"/>
    </row>
    <row r="244" spans="10:20" ht="15.75" thickBot="1">
      <c r="J244" s="25" t="s">
        <v>141</v>
      </c>
      <c r="T244" s="25" t="s">
        <v>141</v>
      </c>
    </row>
    <row r="245" spans="2:20" ht="20.25" customHeight="1">
      <c r="B245" s="362" t="s">
        <v>192</v>
      </c>
      <c r="C245" s="860" t="s">
        <v>193</v>
      </c>
      <c r="D245" s="861"/>
      <c r="E245" s="860" t="s">
        <v>194</v>
      </c>
      <c r="F245" s="861"/>
      <c r="G245" s="861"/>
      <c r="H245" s="861"/>
      <c r="I245" s="862"/>
      <c r="J245" s="25" t="s">
        <v>141</v>
      </c>
      <c r="L245" t="s">
        <v>192</v>
      </c>
      <c r="M245" t="s">
        <v>193</v>
      </c>
      <c r="O245" t="s">
        <v>194</v>
      </c>
      <c r="T245" s="25" t="s">
        <v>141</v>
      </c>
    </row>
    <row r="246" spans="2:20" ht="120">
      <c r="B246" s="363"/>
      <c r="C246" s="364" t="s">
        <v>2</v>
      </c>
      <c r="D246" s="364" t="s">
        <v>55</v>
      </c>
      <c r="E246" s="364" t="s">
        <v>2</v>
      </c>
      <c r="F246" s="365" t="s">
        <v>143</v>
      </c>
      <c r="G246" s="364" t="s">
        <v>195</v>
      </c>
      <c r="H246" s="364" t="s">
        <v>144</v>
      </c>
      <c r="I246" s="366" t="s">
        <v>196</v>
      </c>
      <c r="J246" s="25" t="s">
        <v>141</v>
      </c>
      <c r="M246" t="s">
        <v>2</v>
      </c>
      <c r="N246" t="s">
        <v>55</v>
      </c>
      <c r="O246" t="s">
        <v>2</v>
      </c>
      <c r="P246" t="s">
        <v>143</v>
      </c>
      <c r="Q246" t="s">
        <v>195</v>
      </c>
      <c r="R246" t="s">
        <v>144</v>
      </c>
      <c r="S246" t="s">
        <v>196</v>
      </c>
      <c r="T246" s="25" t="s">
        <v>141</v>
      </c>
    </row>
    <row r="247" spans="2:20" ht="15">
      <c r="B247" s="367" t="s">
        <v>197</v>
      </c>
      <c r="C247" s="329"/>
      <c r="D247" s="329"/>
      <c r="E247" s="329"/>
      <c r="F247" s="272" t="s">
        <v>494</v>
      </c>
      <c r="G247" s="329"/>
      <c r="H247" s="272" t="s">
        <v>494</v>
      </c>
      <c r="I247" s="330"/>
      <c r="J247" s="25" t="s">
        <v>141</v>
      </c>
      <c r="L247" t="s">
        <v>197</v>
      </c>
      <c r="P247" t="s">
        <v>1555</v>
      </c>
      <c r="R247" t="s">
        <v>1556</v>
      </c>
      <c r="T247" s="25" t="s">
        <v>141</v>
      </c>
    </row>
    <row r="248" spans="2:20" ht="15">
      <c r="B248" s="368" t="s">
        <v>198</v>
      </c>
      <c r="C248" s="272" t="s">
        <v>494</v>
      </c>
      <c r="D248" s="272" t="s">
        <v>494</v>
      </c>
      <c r="E248" s="272" t="s">
        <v>494</v>
      </c>
      <c r="F248" s="272" t="s">
        <v>494</v>
      </c>
      <c r="G248" s="272" t="s">
        <v>494</v>
      </c>
      <c r="H248" s="272" t="s">
        <v>494</v>
      </c>
      <c r="I248" s="272" t="s">
        <v>494</v>
      </c>
      <c r="J248" s="25" t="s">
        <v>141</v>
      </c>
      <c r="L248" t="s">
        <v>198</v>
      </c>
      <c r="M248" t="s">
        <v>1557</v>
      </c>
      <c r="N248" t="s">
        <v>1558</v>
      </c>
      <c r="O248" t="s">
        <v>1559</v>
      </c>
      <c r="P248" t="s">
        <v>1560</v>
      </c>
      <c r="Q248" t="s">
        <v>1561</v>
      </c>
      <c r="R248" t="s">
        <v>1562</v>
      </c>
      <c r="S248" t="s">
        <v>1563</v>
      </c>
      <c r="T248" s="25" t="s">
        <v>141</v>
      </c>
    </row>
    <row r="249" spans="2:20" ht="15">
      <c r="B249" s="368" t="s">
        <v>199</v>
      </c>
      <c r="C249" s="272" t="s">
        <v>494</v>
      </c>
      <c r="D249" s="272" t="s">
        <v>494</v>
      </c>
      <c r="E249" s="272" t="s">
        <v>494</v>
      </c>
      <c r="F249" s="272" t="s">
        <v>494</v>
      </c>
      <c r="G249" s="272" t="s">
        <v>494</v>
      </c>
      <c r="H249" s="272" t="s">
        <v>494</v>
      </c>
      <c r="I249" s="272" t="s">
        <v>494</v>
      </c>
      <c r="J249" s="25" t="s">
        <v>141</v>
      </c>
      <c r="L249" t="s">
        <v>199</v>
      </c>
      <c r="M249" t="s">
        <v>1564</v>
      </c>
      <c r="N249" t="s">
        <v>1565</v>
      </c>
      <c r="O249" t="s">
        <v>1566</v>
      </c>
      <c r="P249" t="s">
        <v>1567</v>
      </c>
      <c r="Q249" t="s">
        <v>1568</v>
      </c>
      <c r="R249" t="s">
        <v>1569</v>
      </c>
      <c r="S249" t="s">
        <v>1570</v>
      </c>
      <c r="T249" s="25" t="s">
        <v>141</v>
      </c>
    </row>
    <row r="250" spans="2:20" ht="15">
      <c r="B250" s="367" t="s">
        <v>200</v>
      </c>
      <c r="C250" s="329"/>
      <c r="D250" s="329"/>
      <c r="E250" s="329"/>
      <c r="F250" s="272" t="s">
        <v>494</v>
      </c>
      <c r="G250" s="329"/>
      <c r="H250" s="272" t="s">
        <v>494</v>
      </c>
      <c r="I250" s="330"/>
      <c r="J250" s="25" t="s">
        <v>141</v>
      </c>
      <c r="L250" t="s">
        <v>200</v>
      </c>
      <c r="P250" t="s">
        <v>1571</v>
      </c>
      <c r="R250" t="s">
        <v>1572</v>
      </c>
      <c r="T250" s="25" t="s">
        <v>141</v>
      </c>
    </row>
    <row r="251" spans="2:20" ht="15">
      <c r="B251" s="368" t="s">
        <v>201</v>
      </c>
      <c r="C251" s="272" t="s">
        <v>494</v>
      </c>
      <c r="D251" s="272" t="s">
        <v>494</v>
      </c>
      <c r="E251" s="272" t="s">
        <v>494</v>
      </c>
      <c r="F251" s="272" t="s">
        <v>494</v>
      </c>
      <c r="G251" s="272" t="s">
        <v>494</v>
      </c>
      <c r="H251" s="272" t="s">
        <v>494</v>
      </c>
      <c r="I251" s="272" t="s">
        <v>494</v>
      </c>
      <c r="J251" s="25" t="s">
        <v>141</v>
      </c>
      <c r="L251" t="s">
        <v>201</v>
      </c>
      <c r="M251" t="s">
        <v>1573</v>
      </c>
      <c r="N251" t="s">
        <v>1574</v>
      </c>
      <c r="O251" t="s">
        <v>1575</v>
      </c>
      <c r="P251" t="s">
        <v>1576</v>
      </c>
      <c r="Q251" t="s">
        <v>1577</v>
      </c>
      <c r="R251" t="s">
        <v>1578</v>
      </c>
      <c r="S251" t="s">
        <v>1579</v>
      </c>
      <c r="T251" s="25" t="s">
        <v>141</v>
      </c>
    </row>
    <row r="252" spans="2:20" ht="15">
      <c r="B252" s="369" t="s">
        <v>202</v>
      </c>
      <c r="C252" s="272" t="s">
        <v>494</v>
      </c>
      <c r="D252" s="331"/>
      <c r="E252" s="272" t="s">
        <v>494</v>
      </c>
      <c r="F252" s="329"/>
      <c r="G252" s="329"/>
      <c r="H252" s="329"/>
      <c r="I252" s="330"/>
      <c r="J252" s="25" t="s">
        <v>141</v>
      </c>
      <c r="L252" t="s">
        <v>202</v>
      </c>
      <c r="M252" t="s">
        <v>1580</v>
      </c>
      <c r="O252" t="s">
        <v>1581</v>
      </c>
      <c r="T252" s="25" t="s">
        <v>141</v>
      </c>
    </row>
    <row r="253" spans="2:20" ht="15">
      <c r="B253" s="369" t="s">
        <v>203</v>
      </c>
      <c r="C253" s="272" t="s">
        <v>494</v>
      </c>
      <c r="D253" s="331"/>
      <c r="E253" s="272" t="s">
        <v>494</v>
      </c>
      <c r="F253" s="329"/>
      <c r="G253" s="329"/>
      <c r="H253" s="329"/>
      <c r="I253" s="330"/>
      <c r="J253" s="25" t="s">
        <v>141</v>
      </c>
      <c r="L253" t="s">
        <v>203</v>
      </c>
      <c r="M253" t="s">
        <v>1582</v>
      </c>
      <c r="O253" t="s">
        <v>1583</v>
      </c>
      <c r="T253" s="25" t="s">
        <v>141</v>
      </c>
    </row>
    <row r="254" spans="2:20" ht="15">
      <c r="B254" s="369" t="s">
        <v>204</v>
      </c>
      <c r="C254" s="272" t="s">
        <v>494</v>
      </c>
      <c r="D254" s="331"/>
      <c r="E254" s="272" t="s">
        <v>494</v>
      </c>
      <c r="F254" s="329"/>
      <c r="G254" s="329"/>
      <c r="H254" s="329"/>
      <c r="I254" s="330"/>
      <c r="J254" s="25" t="s">
        <v>141</v>
      </c>
      <c r="L254" t="s">
        <v>204</v>
      </c>
      <c r="M254" t="s">
        <v>1584</v>
      </c>
      <c r="O254" t="s">
        <v>1585</v>
      </c>
      <c r="T254" s="25" t="s">
        <v>141</v>
      </c>
    </row>
    <row r="255" spans="2:20" ht="15">
      <c r="B255" s="368" t="s">
        <v>205</v>
      </c>
      <c r="C255" s="272" t="s">
        <v>494</v>
      </c>
      <c r="D255" s="272" t="s">
        <v>494</v>
      </c>
      <c r="E255" s="272" t="s">
        <v>494</v>
      </c>
      <c r="F255" s="272" t="s">
        <v>494</v>
      </c>
      <c r="G255" s="272" t="s">
        <v>494</v>
      </c>
      <c r="H255" s="272" t="s">
        <v>494</v>
      </c>
      <c r="I255" s="272" t="s">
        <v>494</v>
      </c>
      <c r="J255" s="25" t="s">
        <v>141</v>
      </c>
      <c r="L255" t="s">
        <v>205</v>
      </c>
      <c r="M255" t="s">
        <v>1586</v>
      </c>
      <c r="N255" t="s">
        <v>1587</v>
      </c>
      <c r="O255" t="s">
        <v>1588</v>
      </c>
      <c r="P255" t="s">
        <v>1589</v>
      </c>
      <c r="Q255" t="s">
        <v>1590</v>
      </c>
      <c r="R255" t="s">
        <v>1591</v>
      </c>
      <c r="S255" t="s">
        <v>1592</v>
      </c>
      <c r="T255" s="25" t="s">
        <v>141</v>
      </c>
    </row>
    <row r="256" spans="2:20" ht="15">
      <c r="B256" s="369" t="s">
        <v>206</v>
      </c>
      <c r="C256" s="272" t="s">
        <v>494</v>
      </c>
      <c r="D256" s="331"/>
      <c r="E256" s="272" t="s">
        <v>494</v>
      </c>
      <c r="F256" s="329"/>
      <c r="G256" s="329"/>
      <c r="H256" s="329"/>
      <c r="I256" s="330"/>
      <c r="J256" s="25" t="s">
        <v>141</v>
      </c>
      <c r="L256" t="s">
        <v>206</v>
      </c>
      <c r="M256" t="s">
        <v>1593</v>
      </c>
      <c r="O256" t="s">
        <v>1594</v>
      </c>
      <c r="T256" s="25" t="s">
        <v>141</v>
      </c>
    </row>
    <row r="257" spans="2:20" ht="15">
      <c r="B257" s="369" t="s">
        <v>207</v>
      </c>
      <c r="C257" s="272" t="s">
        <v>494</v>
      </c>
      <c r="D257" s="331"/>
      <c r="E257" s="272" t="s">
        <v>494</v>
      </c>
      <c r="F257" s="329"/>
      <c r="G257" s="329"/>
      <c r="H257" s="329"/>
      <c r="I257" s="330"/>
      <c r="J257" s="25" t="s">
        <v>141</v>
      </c>
      <c r="L257" t="s">
        <v>207</v>
      </c>
      <c r="M257" t="s">
        <v>1595</v>
      </c>
      <c r="O257" t="s">
        <v>1596</v>
      </c>
      <c r="T257" s="25" t="s">
        <v>141</v>
      </c>
    </row>
    <row r="258" spans="2:20" ht="15">
      <c r="B258" s="369" t="s">
        <v>208</v>
      </c>
      <c r="C258" s="272" t="s">
        <v>494</v>
      </c>
      <c r="D258" s="331"/>
      <c r="E258" s="272" t="s">
        <v>494</v>
      </c>
      <c r="F258" s="329"/>
      <c r="G258" s="329"/>
      <c r="H258" s="329"/>
      <c r="I258" s="330"/>
      <c r="J258" s="25" t="s">
        <v>141</v>
      </c>
      <c r="L258" t="s">
        <v>208</v>
      </c>
      <c r="M258" t="s">
        <v>1597</v>
      </c>
      <c r="O258" t="s">
        <v>1598</v>
      </c>
      <c r="T258" s="25" t="s">
        <v>141</v>
      </c>
    </row>
    <row r="259" spans="2:20" ht="15">
      <c r="B259" s="370" t="s">
        <v>209</v>
      </c>
      <c r="C259" s="272" t="s">
        <v>494</v>
      </c>
      <c r="D259" s="272" t="s">
        <v>494</v>
      </c>
      <c r="E259" s="272" t="s">
        <v>494</v>
      </c>
      <c r="F259" s="272" t="s">
        <v>494</v>
      </c>
      <c r="G259" s="272" t="s">
        <v>494</v>
      </c>
      <c r="H259" s="272" t="s">
        <v>494</v>
      </c>
      <c r="I259" s="272" t="s">
        <v>494</v>
      </c>
      <c r="J259" s="25" t="s">
        <v>141</v>
      </c>
      <c r="L259" t="s">
        <v>209</v>
      </c>
      <c r="M259" t="s">
        <v>1599</v>
      </c>
      <c r="N259" t="s">
        <v>1600</v>
      </c>
      <c r="O259" t="s">
        <v>1601</v>
      </c>
      <c r="P259" t="s">
        <v>1602</v>
      </c>
      <c r="Q259" t="s">
        <v>1603</v>
      </c>
      <c r="R259" t="s">
        <v>1604</v>
      </c>
      <c r="S259" t="s">
        <v>1605</v>
      </c>
      <c r="T259" s="25" t="s">
        <v>141</v>
      </c>
    </row>
    <row r="260" spans="2:20" ht="15">
      <c r="B260" s="367" t="s">
        <v>210</v>
      </c>
      <c r="C260" s="329"/>
      <c r="D260" s="329"/>
      <c r="E260" s="329"/>
      <c r="F260" s="272" t="s">
        <v>494</v>
      </c>
      <c r="G260" s="329"/>
      <c r="H260" s="272" t="s">
        <v>494</v>
      </c>
      <c r="I260" s="330"/>
      <c r="J260" s="25" t="s">
        <v>141</v>
      </c>
      <c r="L260" t="s">
        <v>210</v>
      </c>
      <c r="P260" t="s">
        <v>1606</v>
      </c>
      <c r="R260" t="s">
        <v>1607</v>
      </c>
      <c r="T260" s="25" t="s">
        <v>141</v>
      </c>
    </row>
    <row r="261" spans="2:20" ht="15">
      <c r="B261" s="368" t="s">
        <v>211</v>
      </c>
      <c r="C261" s="272" t="s">
        <v>494</v>
      </c>
      <c r="D261" s="272" t="s">
        <v>494</v>
      </c>
      <c r="E261" s="272" t="s">
        <v>494</v>
      </c>
      <c r="F261" s="272" t="s">
        <v>494</v>
      </c>
      <c r="G261" s="272" t="s">
        <v>494</v>
      </c>
      <c r="H261" s="272" t="s">
        <v>494</v>
      </c>
      <c r="I261" s="272" t="s">
        <v>494</v>
      </c>
      <c r="J261" s="25" t="s">
        <v>141</v>
      </c>
      <c r="L261" t="s">
        <v>211</v>
      </c>
      <c r="M261" t="s">
        <v>1608</v>
      </c>
      <c r="N261" t="s">
        <v>1609</v>
      </c>
      <c r="O261" t="s">
        <v>1610</v>
      </c>
      <c r="P261" t="s">
        <v>1611</v>
      </c>
      <c r="Q261" t="s">
        <v>1612</v>
      </c>
      <c r="R261" t="s">
        <v>1613</v>
      </c>
      <c r="S261" t="s">
        <v>1614</v>
      </c>
      <c r="T261" s="25" t="s">
        <v>141</v>
      </c>
    </row>
    <row r="262" spans="2:20" ht="15">
      <c r="B262" s="368" t="s">
        <v>212</v>
      </c>
      <c r="C262" s="329"/>
      <c r="D262" s="329"/>
      <c r="E262" s="329"/>
      <c r="F262" s="272" t="s">
        <v>494</v>
      </c>
      <c r="G262" s="329"/>
      <c r="H262" s="272" t="s">
        <v>494</v>
      </c>
      <c r="I262" s="330"/>
      <c r="J262" s="25" t="s">
        <v>141</v>
      </c>
      <c r="L262" t="s">
        <v>212</v>
      </c>
      <c r="P262" t="s">
        <v>1615</v>
      </c>
      <c r="R262" t="s">
        <v>1616</v>
      </c>
      <c r="T262" s="25" t="s">
        <v>141</v>
      </c>
    </row>
    <row r="263" spans="2:20" ht="15">
      <c r="B263" s="369" t="s">
        <v>213</v>
      </c>
      <c r="C263" s="272" t="s">
        <v>494</v>
      </c>
      <c r="D263" s="272" t="s">
        <v>494</v>
      </c>
      <c r="E263" s="272" t="s">
        <v>494</v>
      </c>
      <c r="F263" s="272" t="s">
        <v>494</v>
      </c>
      <c r="G263" s="272" t="s">
        <v>494</v>
      </c>
      <c r="H263" s="272" t="s">
        <v>494</v>
      </c>
      <c r="I263" s="272" t="s">
        <v>494</v>
      </c>
      <c r="J263" s="25" t="s">
        <v>141</v>
      </c>
      <c r="L263" t="s">
        <v>213</v>
      </c>
      <c r="M263" t="s">
        <v>1617</v>
      </c>
      <c r="N263" t="s">
        <v>1618</v>
      </c>
      <c r="O263" t="s">
        <v>1619</v>
      </c>
      <c r="P263" t="s">
        <v>1620</v>
      </c>
      <c r="Q263" t="s">
        <v>1621</v>
      </c>
      <c r="R263" t="s">
        <v>1622</v>
      </c>
      <c r="S263" t="s">
        <v>1623</v>
      </c>
      <c r="T263" s="25" t="s">
        <v>141</v>
      </c>
    </row>
    <row r="264" spans="2:20" ht="15">
      <c r="B264" s="369" t="s">
        <v>214</v>
      </c>
      <c r="C264" s="272" t="s">
        <v>494</v>
      </c>
      <c r="D264" s="272" t="s">
        <v>494</v>
      </c>
      <c r="E264" s="272" t="s">
        <v>494</v>
      </c>
      <c r="F264" s="272" t="s">
        <v>494</v>
      </c>
      <c r="G264" s="272" t="s">
        <v>494</v>
      </c>
      <c r="H264" s="272" t="s">
        <v>494</v>
      </c>
      <c r="I264" s="272" t="s">
        <v>494</v>
      </c>
      <c r="J264" s="25" t="s">
        <v>141</v>
      </c>
      <c r="L264" t="s">
        <v>214</v>
      </c>
      <c r="M264" t="s">
        <v>1624</v>
      </c>
      <c r="N264" t="s">
        <v>1625</v>
      </c>
      <c r="O264" t="s">
        <v>1626</v>
      </c>
      <c r="P264" t="s">
        <v>1627</v>
      </c>
      <c r="Q264" t="s">
        <v>1628</v>
      </c>
      <c r="R264" t="s">
        <v>1629</v>
      </c>
      <c r="S264" t="s">
        <v>1630</v>
      </c>
      <c r="T264" s="25" t="s">
        <v>141</v>
      </c>
    </row>
    <row r="265" spans="2:20" ht="15">
      <c r="B265" s="371" t="s">
        <v>215</v>
      </c>
      <c r="C265" s="272" t="s">
        <v>494</v>
      </c>
      <c r="D265" s="272" t="s">
        <v>494</v>
      </c>
      <c r="E265" s="272" t="s">
        <v>494</v>
      </c>
      <c r="F265" s="272" t="s">
        <v>494</v>
      </c>
      <c r="G265" s="272" t="s">
        <v>494</v>
      </c>
      <c r="H265" s="272" t="s">
        <v>494</v>
      </c>
      <c r="I265" s="272" t="s">
        <v>494</v>
      </c>
      <c r="J265" s="25" t="s">
        <v>141</v>
      </c>
      <c r="L265" t="s">
        <v>215</v>
      </c>
      <c r="M265" t="s">
        <v>1631</v>
      </c>
      <c r="N265" t="s">
        <v>1632</v>
      </c>
      <c r="O265" t="s">
        <v>1633</v>
      </c>
      <c r="P265" t="s">
        <v>1634</v>
      </c>
      <c r="Q265" t="s">
        <v>1635</v>
      </c>
      <c r="R265" t="s">
        <v>1636</v>
      </c>
      <c r="S265" t="s">
        <v>1637</v>
      </c>
      <c r="T265" s="25" t="s">
        <v>141</v>
      </c>
    </row>
    <row r="266" spans="2:20" ht="15">
      <c r="B266" s="367" t="s">
        <v>216</v>
      </c>
      <c r="C266" s="272" t="s">
        <v>494</v>
      </c>
      <c r="D266" s="329"/>
      <c r="E266" s="329"/>
      <c r="F266" s="272" t="s">
        <v>494</v>
      </c>
      <c r="G266" s="329"/>
      <c r="H266" s="272" t="s">
        <v>494</v>
      </c>
      <c r="I266" s="330"/>
      <c r="J266" s="25" t="s">
        <v>141</v>
      </c>
      <c r="L266" t="s">
        <v>216</v>
      </c>
      <c r="M266" t="s">
        <v>1638</v>
      </c>
      <c r="P266" t="s">
        <v>1639</v>
      </c>
      <c r="R266" t="s">
        <v>1640</v>
      </c>
      <c r="T266" s="25" t="s">
        <v>141</v>
      </c>
    </row>
    <row r="267" spans="2:20" ht="15">
      <c r="B267" s="367" t="s">
        <v>217</v>
      </c>
      <c r="C267" s="272" t="s">
        <v>494</v>
      </c>
      <c r="D267" s="272" t="s">
        <v>494</v>
      </c>
      <c r="E267" s="329"/>
      <c r="F267" s="272" t="s">
        <v>494</v>
      </c>
      <c r="G267" s="329"/>
      <c r="H267" s="272" t="s">
        <v>494</v>
      </c>
      <c r="I267" s="330"/>
      <c r="J267" s="25" t="s">
        <v>141</v>
      </c>
      <c r="L267" t="s">
        <v>217</v>
      </c>
      <c r="M267" t="s">
        <v>1641</v>
      </c>
      <c r="N267" t="s">
        <v>1642</v>
      </c>
      <c r="P267" t="s">
        <v>1643</v>
      </c>
      <c r="R267" t="s">
        <v>1644</v>
      </c>
      <c r="T267" s="25" t="s">
        <v>141</v>
      </c>
    </row>
    <row r="268" spans="2:20" ht="15">
      <c r="B268" s="367" t="s">
        <v>218</v>
      </c>
      <c r="C268" s="329"/>
      <c r="D268" s="329"/>
      <c r="E268" s="329"/>
      <c r="F268" s="272" t="s">
        <v>494</v>
      </c>
      <c r="G268" s="329"/>
      <c r="H268" s="272" t="s">
        <v>494</v>
      </c>
      <c r="I268" s="330"/>
      <c r="J268" s="25" t="s">
        <v>141</v>
      </c>
      <c r="L268" t="s">
        <v>218</v>
      </c>
      <c r="P268" t="s">
        <v>1645</v>
      </c>
      <c r="R268" t="s">
        <v>1646</v>
      </c>
      <c r="T268" s="25" t="s">
        <v>141</v>
      </c>
    </row>
    <row r="269" spans="2:20" ht="15.75" thickBot="1">
      <c r="B269" s="372" t="s">
        <v>219</v>
      </c>
      <c r="C269" s="333"/>
      <c r="D269" s="333"/>
      <c r="E269" s="333"/>
      <c r="F269" s="273" t="s">
        <v>494</v>
      </c>
      <c r="G269" s="333"/>
      <c r="H269" s="273" t="s">
        <v>494</v>
      </c>
      <c r="I269" s="332"/>
      <c r="J269" s="25" t="s">
        <v>141</v>
      </c>
      <c r="L269" t="s">
        <v>219</v>
      </c>
      <c r="P269" t="s">
        <v>1647</v>
      </c>
      <c r="R269" t="s">
        <v>1648</v>
      </c>
      <c r="T269" s="25" t="s">
        <v>141</v>
      </c>
    </row>
    <row r="270" spans="2:20" ht="15">
      <c r="B270" s="27"/>
      <c r="C270" s="12"/>
      <c r="D270" s="12"/>
      <c r="E270" s="12"/>
      <c r="F270" s="12"/>
      <c r="G270" s="12"/>
      <c r="J270" s="25" t="s">
        <v>141</v>
      </c>
      <c r="T270" s="25" t="s">
        <v>141</v>
      </c>
    </row>
    <row r="271" spans="1:20" ht="18.75">
      <c r="A271" s="62" t="s">
        <v>365</v>
      </c>
      <c r="B271" s="710" t="s">
        <v>223</v>
      </c>
      <c r="C271" s="339"/>
      <c r="J271" s="25" t="s">
        <v>141</v>
      </c>
      <c r="L271" t="s">
        <v>223</v>
      </c>
      <c r="T271" s="25" t="s">
        <v>141</v>
      </c>
    </row>
    <row r="272" spans="10:20" ht="15">
      <c r="J272" s="25" t="s">
        <v>141</v>
      </c>
      <c r="T272" s="25" t="s">
        <v>141</v>
      </c>
    </row>
    <row r="273" spans="2:20" ht="15">
      <c r="B273" s="3"/>
      <c r="C273" s="665" t="s">
        <v>187</v>
      </c>
      <c r="F273" s="28"/>
      <c r="G273" s="28"/>
      <c r="H273" s="3"/>
      <c r="J273" s="25" t="s">
        <v>141</v>
      </c>
      <c r="O273" t="s">
        <v>187</v>
      </c>
      <c r="T273" s="25" t="s">
        <v>141</v>
      </c>
    </row>
    <row r="274" spans="2:20" ht="15">
      <c r="B274" s="666" t="s">
        <v>224</v>
      </c>
      <c r="C274" s="614" t="s">
        <v>494</v>
      </c>
      <c r="F274" s="28"/>
      <c r="G274" s="28"/>
      <c r="H274" s="3"/>
      <c r="J274" s="25" t="s">
        <v>141</v>
      </c>
      <c r="M274" t="s">
        <v>224</v>
      </c>
      <c r="O274" t="s">
        <v>1649</v>
      </c>
      <c r="T274" s="25" t="s">
        <v>141</v>
      </c>
    </row>
    <row r="275" spans="2:20" ht="15">
      <c r="B275" s="668" t="s">
        <v>225</v>
      </c>
      <c r="C275" s="614" t="s">
        <v>494</v>
      </c>
      <c r="F275" s="28"/>
      <c r="G275" s="28"/>
      <c r="H275" s="3"/>
      <c r="J275" s="25" t="s">
        <v>141</v>
      </c>
      <c r="M275" t="s">
        <v>225</v>
      </c>
      <c r="O275" t="s">
        <v>1650</v>
      </c>
      <c r="T275" s="25" t="s">
        <v>141</v>
      </c>
    </row>
    <row r="276" spans="2:20" ht="15.75" thickBot="1">
      <c r="B276" s="3"/>
      <c r="C276" s="3"/>
      <c r="D276" s="3"/>
      <c r="E276" s="3"/>
      <c r="F276" s="29"/>
      <c r="G276" s="10"/>
      <c r="H276" s="10"/>
      <c r="J276" s="25" t="s">
        <v>141</v>
      </c>
      <c r="T276" s="25" t="s">
        <v>141</v>
      </c>
    </row>
    <row r="277" spans="2:20" ht="120">
      <c r="B277" s="373" t="s">
        <v>226</v>
      </c>
      <c r="C277" s="374" t="s">
        <v>227</v>
      </c>
      <c r="D277" s="374" t="s">
        <v>228</v>
      </c>
      <c r="E277" s="374" t="s">
        <v>229</v>
      </c>
      <c r="F277" s="374" t="s">
        <v>230</v>
      </c>
      <c r="G277" s="374" t="s">
        <v>143</v>
      </c>
      <c r="H277" s="375" t="s">
        <v>144</v>
      </c>
      <c r="J277" s="25" t="s">
        <v>141</v>
      </c>
      <c r="L277" t="s">
        <v>226</v>
      </c>
      <c r="M277" t="s">
        <v>227</v>
      </c>
      <c r="N277" t="s">
        <v>228</v>
      </c>
      <c r="O277" t="s">
        <v>229</v>
      </c>
      <c r="P277" t="s">
        <v>230</v>
      </c>
      <c r="Q277" t="s">
        <v>143</v>
      </c>
      <c r="R277" t="s">
        <v>144</v>
      </c>
      <c r="T277" s="25" t="s">
        <v>141</v>
      </c>
    </row>
    <row r="278" spans="2:20" ht="15">
      <c r="B278" s="376" t="s">
        <v>231</v>
      </c>
      <c r="C278" s="329"/>
      <c r="D278" s="329"/>
      <c r="E278" s="326"/>
      <c r="F278" s="326"/>
      <c r="G278" s="325"/>
      <c r="H278" s="272" t="s">
        <v>494</v>
      </c>
      <c r="J278" s="25" t="s">
        <v>141</v>
      </c>
      <c r="L278" t="s">
        <v>231</v>
      </c>
      <c r="R278" t="s">
        <v>1555</v>
      </c>
      <c r="T278" s="25" t="s">
        <v>141</v>
      </c>
    </row>
    <row r="279" spans="2:20" ht="15">
      <c r="B279" s="377" t="s">
        <v>232</v>
      </c>
      <c r="C279" s="272" t="s">
        <v>494</v>
      </c>
      <c r="D279" s="272" t="s">
        <v>494</v>
      </c>
      <c r="E279" s="272" t="s">
        <v>494</v>
      </c>
      <c r="F279" s="272" t="s">
        <v>494</v>
      </c>
      <c r="G279" s="325"/>
      <c r="H279" s="334"/>
      <c r="J279" s="25" t="s">
        <v>141</v>
      </c>
      <c r="L279" t="s">
        <v>232</v>
      </c>
      <c r="M279" t="s">
        <v>1595</v>
      </c>
      <c r="N279" t="s">
        <v>1651</v>
      </c>
      <c r="O279" t="s">
        <v>1557</v>
      </c>
      <c r="P279" t="s">
        <v>1559</v>
      </c>
      <c r="T279" s="25" t="s">
        <v>141</v>
      </c>
    </row>
    <row r="280" spans="2:20" ht="15">
      <c r="B280" s="377" t="s">
        <v>233</v>
      </c>
      <c r="C280" s="272" t="s">
        <v>494</v>
      </c>
      <c r="D280" s="272" t="s">
        <v>494</v>
      </c>
      <c r="E280" s="272" t="s">
        <v>494</v>
      </c>
      <c r="F280" s="272" t="s">
        <v>494</v>
      </c>
      <c r="G280" s="325"/>
      <c r="H280" s="334"/>
      <c r="J280" s="25" t="s">
        <v>141</v>
      </c>
      <c r="L280" t="s">
        <v>233</v>
      </c>
      <c r="M280" t="s">
        <v>1595</v>
      </c>
      <c r="N280" t="s">
        <v>1651</v>
      </c>
      <c r="O280" t="s">
        <v>1557</v>
      </c>
      <c r="P280" t="s">
        <v>1559</v>
      </c>
      <c r="T280" s="25" t="s">
        <v>141</v>
      </c>
    </row>
    <row r="281" spans="2:20" ht="15">
      <c r="B281" s="377" t="s">
        <v>234</v>
      </c>
      <c r="C281" s="272" t="s">
        <v>494</v>
      </c>
      <c r="D281" s="272" t="s">
        <v>494</v>
      </c>
      <c r="E281" s="272" t="s">
        <v>494</v>
      </c>
      <c r="F281" s="272" t="s">
        <v>494</v>
      </c>
      <c r="G281" s="325"/>
      <c r="H281" s="334"/>
      <c r="J281" s="25" t="s">
        <v>141</v>
      </c>
      <c r="L281" t="s">
        <v>234</v>
      </c>
      <c r="M281" t="s">
        <v>1595</v>
      </c>
      <c r="N281" t="s">
        <v>1651</v>
      </c>
      <c r="O281" t="s">
        <v>1557</v>
      </c>
      <c r="P281" t="s">
        <v>1559</v>
      </c>
      <c r="T281" s="25" t="s">
        <v>141</v>
      </c>
    </row>
    <row r="282" spans="2:20" ht="15">
      <c r="B282" s="377" t="s">
        <v>235</v>
      </c>
      <c r="C282" s="272" t="s">
        <v>494</v>
      </c>
      <c r="D282" s="272" t="s">
        <v>494</v>
      </c>
      <c r="E282" s="272" t="s">
        <v>494</v>
      </c>
      <c r="F282" s="272" t="s">
        <v>494</v>
      </c>
      <c r="G282" s="325"/>
      <c r="H282" s="334"/>
      <c r="J282" s="25" t="s">
        <v>141</v>
      </c>
      <c r="L282" t="s">
        <v>235</v>
      </c>
      <c r="M282" t="s">
        <v>1595</v>
      </c>
      <c r="N282" t="s">
        <v>1651</v>
      </c>
      <c r="O282" t="s">
        <v>1557</v>
      </c>
      <c r="P282" t="s">
        <v>1559</v>
      </c>
      <c r="T282" s="25" t="s">
        <v>141</v>
      </c>
    </row>
    <row r="283" spans="2:20" ht="15">
      <c r="B283" s="377" t="s">
        <v>236</v>
      </c>
      <c r="C283" s="272" t="s">
        <v>494</v>
      </c>
      <c r="D283" s="272" t="s">
        <v>494</v>
      </c>
      <c r="E283" s="272" t="s">
        <v>494</v>
      </c>
      <c r="F283" s="272" t="s">
        <v>494</v>
      </c>
      <c r="G283" s="325"/>
      <c r="H283" s="334"/>
      <c r="J283" s="25" t="s">
        <v>141</v>
      </c>
      <c r="L283" t="s">
        <v>236</v>
      </c>
      <c r="M283" t="s">
        <v>1595</v>
      </c>
      <c r="N283" t="s">
        <v>1651</v>
      </c>
      <c r="O283" t="s">
        <v>1557</v>
      </c>
      <c r="P283" t="s">
        <v>1559</v>
      </c>
      <c r="T283" s="25" t="s">
        <v>141</v>
      </c>
    </row>
    <row r="284" spans="2:20" ht="15">
      <c r="B284" s="377" t="s">
        <v>237</v>
      </c>
      <c r="C284" s="272" t="s">
        <v>494</v>
      </c>
      <c r="D284" s="272" t="s">
        <v>494</v>
      </c>
      <c r="E284" s="272" t="s">
        <v>494</v>
      </c>
      <c r="F284" s="272" t="s">
        <v>494</v>
      </c>
      <c r="G284" s="325"/>
      <c r="H284" s="334"/>
      <c r="J284" s="25" t="s">
        <v>141</v>
      </c>
      <c r="L284" t="s">
        <v>237</v>
      </c>
      <c r="M284" t="s">
        <v>1595</v>
      </c>
      <c r="N284" t="s">
        <v>1651</v>
      </c>
      <c r="O284" t="s">
        <v>1557</v>
      </c>
      <c r="P284" t="s">
        <v>1559</v>
      </c>
      <c r="T284" s="25" t="s">
        <v>141</v>
      </c>
    </row>
    <row r="285" spans="2:20" ht="15">
      <c r="B285" s="377" t="s">
        <v>238</v>
      </c>
      <c r="C285" s="272" t="s">
        <v>494</v>
      </c>
      <c r="D285" s="272" t="s">
        <v>494</v>
      </c>
      <c r="E285" s="272" t="s">
        <v>494</v>
      </c>
      <c r="F285" s="272" t="s">
        <v>494</v>
      </c>
      <c r="G285" s="325"/>
      <c r="H285" s="334"/>
      <c r="J285" s="25" t="s">
        <v>141</v>
      </c>
      <c r="L285" t="s">
        <v>238</v>
      </c>
      <c r="M285" t="s">
        <v>1595</v>
      </c>
      <c r="N285" t="s">
        <v>1651</v>
      </c>
      <c r="O285" t="s">
        <v>1557</v>
      </c>
      <c r="P285" t="s">
        <v>1559</v>
      </c>
      <c r="T285" s="25" t="s">
        <v>141</v>
      </c>
    </row>
    <row r="286" spans="2:20" ht="15">
      <c r="B286" s="377" t="s">
        <v>239</v>
      </c>
      <c r="C286" s="272" t="s">
        <v>494</v>
      </c>
      <c r="D286" s="272" t="s">
        <v>494</v>
      </c>
      <c r="E286" s="272" t="s">
        <v>494</v>
      </c>
      <c r="F286" s="272" t="s">
        <v>494</v>
      </c>
      <c r="G286" s="325"/>
      <c r="H286" s="334"/>
      <c r="J286" s="25" t="s">
        <v>141</v>
      </c>
      <c r="L286" t="s">
        <v>239</v>
      </c>
      <c r="M286" t="s">
        <v>1595</v>
      </c>
      <c r="N286" t="s">
        <v>1651</v>
      </c>
      <c r="O286" t="s">
        <v>1557</v>
      </c>
      <c r="P286" t="s">
        <v>1559</v>
      </c>
      <c r="T286" s="25" t="s">
        <v>141</v>
      </c>
    </row>
    <row r="287" spans="2:20" ht="15">
      <c r="B287" s="377" t="s">
        <v>240</v>
      </c>
      <c r="C287" s="272" t="s">
        <v>494</v>
      </c>
      <c r="D287" s="272" t="s">
        <v>494</v>
      </c>
      <c r="E287" s="272" t="s">
        <v>494</v>
      </c>
      <c r="F287" s="272" t="s">
        <v>494</v>
      </c>
      <c r="G287" s="325"/>
      <c r="H287" s="334"/>
      <c r="J287" s="25" t="s">
        <v>141</v>
      </c>
      <c r="L287" t="s">
        <v>240</v>
      </c>
      <c r="M287" t="s">
        <v>1595</v>
      </c>
      <c r="N287" t="s">
        <v>1651</v>
      </c>
      <c r="O287" t="s">
        <v>1557</v>
      </c>
      <c r="P287" t="s">
        <v>1559</v>
      </c>
      <c r="T287" s="25" t="s">
        <v>141</v>
      </c>
    </row>
    <row r="288" spans="2:20" ht="15">
      <c r="B288" s="377" t="s">
        <v>241</v>
      </c>
      <c r="C288" s="272" t="s">
        <v>494</v>
      </c>
      <c r="D288" s="272" t="s">
        <v>494</v>
      </c>
      <c r="E288" s="272" t="s">
        <v>494</v>
      </c>
      <c r="F288" s="272" t="s">
        <v>494</v>
      </c>
      <c r="G288" s="325"/>
      <c r="H288" s="334"/>
      <c r="J288" s="25" t="s">
        <v>141</v>
      </c>
      <c r="L288" t="s">
        <v>241</v>
      </c>
      <c r="M288" t="s">
        <v>1595</v>
      </c>
      <c r="N288" t="s">
        <v>1651</v>
      </c>
      <c r="O288" t="s">
        <v>1557</v>
      </c>
      <c r="P288" t="s">
        <v>1559</v>
      </c>
      <c r="T288" s="25" t="s">
        <v>141</v>
      </c>
    </row>
    <row r="289" spans="2:20" ht="15">
      <c r="B289" s="376" t="s">
        <v>242</v>
      </c>
      <c r="C289" s="335" t="s">
        <v>359</v>
      </c>
      <c r="D289" s="329"/>
      <c r="E289" s="326"/>
      <c r="F289" s="326"/>
      <c r="G289" s="326"/>
      <c r="H289" s="272" t="s">
        <v>494</v>
      </c>
      <c r="J289" s="25" t="s">
        <v>141</v>
      </c>
      <c r="L289" t="s">
        <v>242</v>
      </c>
      <c r="R289" t="s">
        <v>1652</v>
      </c>
      <c r="T289" s="25" t="s">
        <v>141</v>
      </c>
    </row>
    <row r="290" spans="2:20" ht="15">
      <c r="B290" s="378" t="s">
        <v>243</v>
      </c>
      <c r="C290" s="329"/>
      <c r="D290" s="336"/>
      <c r="E290" s="272" t="s">
        <v>494</v>
      </c>
      <c r="F290" s="325"/>
      <c r="G290" s="325"/>
      <c r="H290" s="334"/>
      <c r="J290" s="25" t="s">
        <v>141</v>
      </c>
      <c r="L290" t="s">
        <v>243</v>
      </c>
      <c r="O290" t="s">
        <v>1564</v>
      </c>
      <c r="T290" s="25" t="s">
        <v>141</v>
      </c>
    </row>
    <row r="291" spans="2:20" ht="30">
      <c r="B291" s="378" t="s">
        <v>244</v>
      </c>
      <c r="C291" s="329"/>
      <c r="D291" s="336"/>
      <c r="E291" s="272" t="s">
        <v>494</v>
      </c>
      <c r="F291" s="325"/>
      <c r="G291" s="325"/>
      <c r="H291" s="334"/>
      <c r="J291" s="25" t="s">
        <v>141</v>
      </c>
      <c r="L291" t="s">
        <v>244</v>
      </c>
      <c r="O291" t="s">
        <v>1653</v>
      </c>
      <c r="T291" s="25" t="s">
        <v>141</v>
      </c>
    </row>
    <row r="292" spans="2:20" ht="15">
      <c r="B292" s="379" t="s">
        <v>245</v>
      </c>
      <c r="C292" s="329"/>
      <c r="D292" s="329"/>
      <c r="E292" s="326"/>
      <c r="F292" s="326"/>
      <c r="G292" s="325"/>
      <c r="H292" s="272" t="s">
        <v>494</v>
      </c>
      <c r="J292" s="25" t="s">
        <v>141</v>
      </c>
      <c r="L292" t="s">
        <v>245</v>
      </c>
      <c r="R292" t="s">
        <v>1571</v>
      </c>
      <c r="T292" s="25" t="s">
        <v>141</v>
      </c>
    </row>
    <row r="293" spans="2:20" ht="15.75" thickBot="1">
      <c r="B293" s="380" t="s">
        <v>246</v>
      </c>
      <c r="C293" s="333"/>
      <c r="D293" s="333"/>
      <c r="E293" s="337"/>
      <c r="F293" s="337"/>
      <c r="G293" s="272" t="s">
        <v>494</v>
      </c>
      <c r="H293" s="272" t="s">
        <v>494</v>
      </c>
      <c r="J293" s="25" t="s">
        <v>141</v>
      </c>
      <c r="L293" t="s">
        <v>246</v>
      </c>
      <c r="Q293" t="s">
        <v>1578</v>
      </c>
      <c r="R293" t="s">
        <v>1576</v>
      </c>
      <c r="T293" s="25" t="s">
        <v>141</v>
      </c>
    </row>
    <row r="294" spans="10:20" ht="15">
      <c r="J294" s="25" t="s">
        <v>141</v>
      </c>
      <c r="T294" s="25" t="s">
        <v>141</v>
      </c>
    </row>
    <row r="295" spans="1:20" ht="18.75">
      <c r="A295" s="62" t="s">
        <v>366</v>
      </c>
      <c r="B295" s="710" t="s">
        <v>247</v>
      </c>
      <c r="C295" s="339"/>
      <c r="J295" s="25" t="s">
        <v>141</v>
      </c>
      <c r="L295" t="s">
        <v>247</v>
      </c>
      <c r="T295" s="25" t="s">
        <v>141</v>
      </c>
    </row>
    <row r="296" spans="2:20" ht="15">
      <c r="B296" s="3"/>
      <c r="C296" s="3"/>
      <c r="D296" s="3"/>
      <c r="G296" s="3"/>
      <c r="H296" s="3"/>
      <c r="I296" s="3"/>
      <c r="J296" s="25" t="s">
        <v>141</v>
      </c>
      <c r="T296" s="25" t="s">
        <v>141</v>
      </c>
    </row>
    <row r="297" spans="3:20" ht="15">
      <c r="C297" s="665" t="s">
        <v>187</v>
      </c>
      <c r="G297" s="3"/>
      <c r="H297" s="3"/>
      <c r="I297" s="3"/>
      <c r="J297" s="25" t="s">
        <v>141</v>
      </c>
      <c r="P297" t="s">
        <v>187</v>
      </c>
      <c r="T297" s="25" t="s">
        <v>141</v>
      </c>
    </row>
    <row r="298" spans="2:20" ht="15">
      <c r="B298" s="666" t="s">
        <v>248</v>
      </c>
      <c r="C298" s="614" t="s">
        <v>494</v>
      </c>
      <c r="G298" s="3"/>
      <c r="H298" s="3"/>
      <c r="I298" s="3"/>
      <c r="J298" s="25" t="s">
        <v>141</v>
      </c>
      <c r="N298" t="s">
        <v>248</v>
      </c>
      <c r="P298" t="s">
        <v>1654</v>
      </c>
      <c r="T298" s="25" t="s">
        <v>141</v>
      </c>
    </row>
    <row r="299" spans="2:20" ht="15">
      <c r="B299" s="667" t="s">
        <v>249</v>
      </c>
      <c r="C299" s="614" t="s">
        <v>494</v>
      </c>
      <c r="G299" s="3"/>
      <c r="H299" s="3"/>
      <c r="I299" s="3"/>
      <c r="J299" s="25" t="s">
        <v>141</v>
      </c>
      <c r="N299" t="s">
        <v>249</v>
      </c>
      <c r="P299" t="s">
        <v>1655</v>
      </c>
      <c r="T299" s="25" t="s">
        <v>141</v>
      </c>
    </row>
    <row r="300" spans="2:20" ht="15">
      <c r="B300" s="667" t="s">
        <v>250</v>
      </c>
      <c r="C300" s="614" t="s">
        <v>494</v>
      </c>
      <c r="G300" s="3"/>
      <c r="H300" s="3"/>
      <c r="I300" s="3"/>
      <c r="J300" s="25" t="s">
        <v>141</v>
      </c>
      <c r="N300" t="s">
        <v>250</v>
      </c>
      <c r="P300" t="s">
        <v>1656</v>
      </c>
      <c r="T300" s="25" t="s">
        <v>141</v>
      </c>
    </row>
    <row r="301" spans="2:20" ht="15">
      <c r="B301" s="667" t="s">
        <v>251</v>
      </c>
      <c r="C301" s="614" t="s">
        <v>494</v>
      </c>
      <c r="G301" s="3"/>
      <c r="H301" s="3"/>
      <c r="I301" s="3"/>
      <c r="J301" s="25" t="s">
        <v>141</v>
      </c>
      <c r="N301" t="s">
        <v>251</v>
      </c>
      <c r="P301" t="s">
        <v>1657</v>
      </c>
      <c r="T301" s="25" t="s">
        <v>141</v>
      </c>
    </row>
    <row r="302" spans="2:20" ht="15">
      <c r="B302" s="667" t="s">
        <v>252</v>
      </c>
      <c r="C302" s="614" t="s">
        <v>494</v>
      </c>
      <c r="G302" s="3"/>
      <c r="H302" s="3"/>
      <c r="I302" s="3"/>
      <c r="J302" s="25" t="s">
        <v>141</v>
      </c>
      <c r="N302" t="s">
        <v>252</v>
      </c>
      <c r="P302" t="s">
        <v>1658</v>
      </c>
      <c r="T302" s="25" t="s">
        <v>141</v>
      </c>
    </row>
    <row r="303" spans="2:20" ht="15">
      <c r="B303" s="667" t="s">
        <v>253</v>
      </c>
      <c r="C303" s="614" t="s">
        <v>494</v>
      </c>
      <c r="G303" s="3"/>
      <c r="H303" s="3"/>
      <c r="I303" s="3"/>
      <c r="J303" s="25" t="s">
        <v>141</v>
      </c>
      <c r="N303" t="s">
        <v>253</v>
      </c>
      <c r="P303" t="s">
        <v>1659</v>
      </c>
      <c r="T303" s="25" t="s">
        <v>141</v>
      </c>
    </row>
    <row r="304" spans="2:20" ht="15">
      <c r="B304" s="668" t="s">
        <v>254</v>
      </c>
      <c r="C304" s="614" t="s">
        <v>494</v>
      </c>
      <c r="E304" s="3"/>
      <c r="F304" s="28"/>
      <c r="G304" s="3"/>
      <c r="H304" s="3"/>
      <c r="I304" s="3"/>
      <c r="J304" s="25" t="s">
        <v>141</v>
      </c>
      <c r="N304" t="s">
        <v>254</v>
      </c>
      <c r="P304" t="s">
        <v>1650</v>
      </c>
      <c r="T304" s="25" t="s">
        <v>141</v>
      </c>
    </row>
    <row r="305" spans="2:20" ht="15">
      <c r="B305" s="3"/>
      <c r="C305" s="3"/>
      <c r="D305" s="3"/>
      <c r="E305" s="3"/>
      <c r="F305" s="28"/>
      <c r="G305" s="3"/>
      <c r="H305" s="3"/>
      <c r="I305" s="3"/>
      <c r="J305" s="25" t="s">
        <v>141</v>
      </c>
      <c r="T305" s="25" t="s">
        <v>141</v>
      </c>
    </row>
    <row r="306" spans="2:20" ht="15">
      <c r="B306" s="381" t="s">
        <v>255</v>
      </c>
      <c r="C306" s="848" t="s">
        <v>193</v>
      </c>
      <c r="D306" s="850"/>
      <c r="E306" s="848" t="s">
        <v>194</v>
      </c>
      <c r="F306" s="850"/>
      <c r="G306" s="850"/>
      <c r="H306" s="850"/>
      <c r="I306" s="849"/>
      <c r="J306" s="25" t="s">
        <v>141</v>
      </c>
      <c r="L306" t="s">
        <v>255</v>
      </c>
      <c r="M306" t="s">
        <v>193</v>
      </c>
      <c r="O306" t="s">
        <v>194</v>
      </c>
      <c r="T306" s="25" t="s">
        <v>141</v>
      </c>
    </row>
    <row r="307" spans="2:20" ht="120">
      <c r="B307" s="382"/>
      <c r="C307" s="383" t="s">
        <v>256</v>
      </c>
      <c r="D307" s="383" t="s">
        <v>257</v>
      </c>
      <c r="E307" s="383" t="s">
        <v>256</v>
      </c>
      <c r="F307" s="383" t="s">
        <v>195</v>
      </c>
      <c r="G307" s="384" t="s">
        <v>143</v>
      </c>
      <c r="H307" s="383" t="s">
        <v>196</v>
      </c>
      <c r="I307" s="383" t="s">
        <v>144</v>
      </c>
      <c r="J307" s="25" t="s">
        <v>141</v>
      </c>
      <c r="M307" t="s">
        <v>256</v>
      </c>
      <c r="N307" t="s">
        <v>257</v>
      </c>
      <c r="O307" t="s">
        <v>256</v>
      </c>
      <c r="P307" t="s">
        <v>195</v>
      </c>
      <c r="Q307" t="s">
        <v>143</v>
      </c>
      <c r="R307" t="s">
        <v>196</v>
      </c>
      <c r="S307" t="s">
        <v>144</v>
      </c>
      <c r="T307" s="25" t="s">
        <v>141</v>
      </c>
    </row>
    <row r="308" spans="2:20" ht="15">
      <c r="B308" s="385" t="s">
        <v>258</v>
      </c>
      <c r="C308" s="272" t="s">
        <v>494</v>
      </c>
      <c r="D308" s="272" t="s">
        <v>494</v>
      </c>
      <c r="E308" s="272" t="s">
        <v>494</v>
      </c>
      <c r="F308" s="272" t="s">
        <v>494</v>
      </c>
      <c r="G308" s="272" t="s">
        <v>494</v>
      </c>
      <c r="H308" s="272" t="s">
        <v>494</v>
      </c>
      <c r="I308" s="272" t="s">
        <v>494</v>
      </c>
      <c r="J308" s="25" t="s">
        <v>141</v>
      </c>
      <c r="L308" t="s">
        <v>258</v>
      </c>
      <c r="M308" t="s">
        <v>1660</v>
      </c>
      <c r="N308" t="s">
        <v>1661</v>
      </c>
      <c r="O308" t="s">
        <v>1662</v>
      </c>
      <c r="P308" t="s">
        <v>1663</v>
      </c>
      <c r="Q308" t="s">
        <v>1664</v>
      </c>
      <c r="R308" t="s">
        <v>1665</v>
      </c>
      <c r="S308" t="s">
        <v>1666</v>
      </c>
      <c r="T308" s="25" t="s">
        <v>141</v>
      </c>
    </row>
    <row r="309" spans="2:20" ht="15">
      <c r="B309" s="385" t="s">
        <v>259</v>
      </c>
      <c r="C309" s="272" t="s">
        <v>494</v>
      </c>
      <c r="D309" s="272" t="s">
        <v>494</v>
      </c>
      <c r="E309" s="272" t="s">
        <v>494</v>
      </c>
      <c r="F309" s="272" t="s">
        <v>494</v>
      </c>
      <c r="G309" s="272" t="s">
        <v>494</v>
      </c>
      <c r="H309" s="272" t="s">
        <v>494</v>
      </c>
      <c r="I309" s="272" t="s">
        <v>494</v>
      </c>
      <c r="J309" s="25" t="s">
        <v>141</v>
      </c>
      <c r="L309" t="s">
        <v>259</v>
      </c>
      <c r="M309" t="s">
        <v>1667</v>
      </c>
      <c r="N309" t="s">
        <v>1668</v>
      </c>
      <c r="O309" t="s">
        <v>1669</v>
      </c>
      <c r="P309" t="s">
        <v>1670</v>
      </c>
      <c r="Q309" t="s">
        <v>1671</v>
      </c>
      <c r="R309" t="s">
        <v>1672</v>
      </c>
      <c r="S309" t="s">
        <v>1673</v>
      </c>
      <c r="T309" s="25" t="s">
        <v>141</v>
      </c>
    </row>
    <row r="310" spans="2:20" ht="15">
      <c r="B310" s="385" t="s">
        <v>260</v>
      </c>
      <c r="C310" s="272" t="s">
        <v>494</v>
      </c>
      <c r="D310" s="272" t="s">
        <v>494</v>
      </c>
      <c r="E310" s="272" t="s">
        <v>494</v>
      </c>
      <c r="F310" s="272" t="s">
        <v>494</v>
      </c>
      <c r="G310" s="272" t="s">
        <v>494</v>
      </c>
      <c r="H310" s="272" t="s">
        <v>494</v>
      </c>
      <c r="I310" s="272" t="s">
        <v>494</v>
      </c>
      <c r="J310" s="25" t="s">
        <v>141</v>
      </c>
      <c r="L310" t="s">
        <v>260</v>
      </c>
      <c r="M310" t="s">
        <v>1674</v>
      </c>
      <c r="N310" t="s">
        <v>1675</v>
      </c>
      <c r="O310" t="s">
        <v>1676</v>
      </c>
      <c r="P310" t="s">
        <v>1677</v>
      </c>
      <c r="Q310" t="s">
        <v>1678</v>
      </c>
      <c r="R310" t="s">
        <v>1679</v>
      </c>
      <c r="S310" t="s">
        <v>1680</v>
      </c>
      <c r="T310" s="25" t="s">
        <v>141</v>
      </c>
    </row>
    <row r="311" spans="2:20" ht="15">
      <c r="B311" s="385" t="s">
        <v>261</v>
      </c>
      <c r="C311" s="326"/>
      <c r="D311" s="326"/>
      <c r="E311" s="326"/>
      <c r="F311" s="326"/>
      <c r="G311" s="272" t="s">
        <v>494</v>
      </c>
      <c r="H311" s="326"/>
      <c r="I311" s="272" t="s">
        <v>494</v>
      </c>
      <c r="J311" s="25" t="s">
        <v>141</v>
      </c>
      <c r="L311" t="s">
        <v>261</v>
      </c>
      <c r="Q311" t="s">
        <v>1681</v>
      </c>
      <c r="S311" t="s">
        <v>1682</v>
      </c>
      <c r="T311" s="25" t="s">
        <v>141</v>
      </c>
    </row>
    <row r="312" spans="2:20" ht="15">
      <c r="B312" s="386" t="s">
        <v>262</v>
      </c>
      <c r="C312" s="272" t="s">
        <v>494</v>
      </c>
      <c r="D312" s="272" t="s">
        <v>494</v>
      </c>
      <c r="E312" s="272" t="s">
        <v>494</v>
      </c>
      <c r="F312" s="272" t="s">
        <v>494</v>
      </c>
      <c r="G312" s="272" t="s">
        <v>494</v>
      </c>
      <c r="H312" s="272" t="s">
        <v>494</v>
      </c>
      <c r="I312" s="272" t="s">
        <v>494</v>
      </c>
      <c r="J312" s="25" t="s">
        <v>141</v>
      </c>
      <c r="L312" t="s">
        <v>262</v>
      </c>
      <c r="M312" t="s">
        <v>1683</v>
      </c>
      <c r="N312" t="s">
        <v>1684</v>
      </c>
      <c r="O312" t="s">
        <v>1685</v>
      </c>
      <c r="P312" t="s">
        <v>1686</v>
      </c>
      <c r="Q312" t="s">
        <v>1687</v>
      </c>
      <c r="R312" t="s">
        <v>1688</v>
      </c>
      <c r="S312" t="s">
        <v>1689</v>
      </c>
      <c r="T312" s="25" t="s">
        <v>141</v>
      </c>
    </row>
    <row r="313" spans="2:20" ht="15">
      <c r="B313" s="386" t="s">
        <v>263</v>
      </c>
      <c r="C313" s="272" t="s">
        <v>494</v>
      </c>
      <c r="D313" s="272" t="s">
        <v>494</v>
      </c>
      <c r="E313" s="272" t="s">
        <v>494</v>
      </c>
      <c r="F313" s="272" t="s">
        <v>494</v>
      </c>
      <c r="G313" s="272" t="s">
        <v>494</v>
      </c>
      <c r="H313" s="272" t="s">
        <v>494</v>
      </c>
      <c r="I313" s="272" t="s">
        <v>494</v>
      </c>
      <c r="J313" s="25" t="s">
        <v>141</v>
      </c>
      <c r="L313" t="s">
        <v>263</v>
      </c>
      <c r="M313" t="s">
        <v>1690</v>
      </c>
      <c r="N313" t="s">
        <v>1691</v>
      </c>
      <c r="O313" t="s">
        <v>1692</v>
      </c>
      <c r="P313" t="s">
        <v>1693</v>
      </c>
      <c r="Q313" t="s">
        <v>1694</v>
      </c>
      <c r="R313" t="s">
        <v>1695</v>
      </c>
      <c r="S313" t="s">
        <v>1696</v>
      </c>
      <c r="T313" s="25" t="s">
        <v>141</v>
      </c>
    </row>
    <row r="314" spans="2:20" ht="15">
      <c r="B314" s="386" t="s">
        <v>264</v>
      </c>
      <c r="C314" s="272" t="s">
        <v>494</v>
      </c>
      <c r="D314" s="272" t="s">
        <v>494</v>
      </c>
      <c r="E314" s="272" t="s">
        <v>494</v>
      </c>
      <c r="F314" s="272" t="s">
        <v>494</v>
      </c>
      <c r="G314" s="272" t="s">
        <v>494</v>
      </c>
      <c r="H314" s="272" t="s">
        <v>494</v>
      </c>
      <c r="I314" s="272" t="s">
        <v>494</v>
      </c>
      <c r="J314" s="25" t="s">
        <v>141</v>
      </c>
      <c r="L314" t="s">
        <v>264</v>
      </c>
      <c r="M314" t="s">
        <v>1697</v>
      </c>
      <c r="N314" t="s">
        <v>1698</v>
      </c>
      <c r="O314" t="s">
        <v>1699</v>
      </c>
      <c r="P314" t="s">
        <v>1700</v>
      </c>
      <c r="Q314" t="s">
        <v>1701</v>
      </c>
      <c r="R314" t="s">
        <v>1702</v>
      </c>
      <c r="S314" t="s">
        <v>1703</v>
      </c>
      <c r="T314" s="25" t="s">
        <v>141</v>
      </c>
    </row>
    <row r="315" spans="2:20" ht="15">
      <c r="B315" s="385" t="s">
        <v>265</v>
      </c>
      <c r="C315" s="272" t="s">
        <v>494</v>
      </c>
      <c r="D315" s="272" t="s">
        <v>494</v>
      </c>
      <c r="E315" s="272" t="s">
        <v>494</v>
      </c>
      <c r="F315" s="272" t="s">
        <v>494</v>
      </c>
      <c r="G315" s="272" t="s">
        <v>494</v>
      </c>
      <c r="H315" s="272" t="s">
        <v>494</v>
      </c>
      <c r="I315" s="272" t="s">
        <v>494</v>
      </c>
      <c r="J315" s="25" t="s">
        <v>141</v>
      </c>
      <c r="L315" t="s">
        <v>265</v>
      </c>
      <c r="M315" t="s">
        <v>1704</v>
      </c>
      <c r="N315" t="s">
        <v>1705</v>
      </c>
      <c r="O315" t="s">
        <v>1706</v>
      </c>
      <c r="P315" t="s">
        <v>1707</v>
      </c>
      <c r="Q315" t="s">
        <v>1708</v>
      </c>
      <c r="R315" t="s">
        <v>1709</v>
      </c>
      <c r="S315" t="s">
        <v>1710</v>
      </c>
      <c r="T315" s="25" t="s">
        <v>141</v>
      </c>
    </row>
    <row r="316" spans="2:20" ht="15">
      <c r="B316" s="385" t="s">
        <v>266</v>
      </c>
      <c r="C316" s="272" t="s">
        <v>494</v>
      </c>
      <c r="D316" s="272" t="s">
        <v>494</v>
      </c>
      <c r="E316" s="272" t="s">
        <v>494</v>
      </c>
      <c r="F316" s="272" t="s">
        <v>494</v>
      </c>
      <c r="G316" s="272" t="s">
        <v>494</v>
      </c>
      <c r="H316" s="272" t="s">
        <v>494</v>
      </c>
      <c r="I316" s="272" t="s">
        <v>494</v>
      </c>
      <c r="J316" s="25" t="s">
        <v>141</v>
      </c>
      <c r="L316" t="s">
        <v>266</v>
      </c>
      <c r="M316" t="s">
        <v>1711</v>
      </c>
      <c r="N316" t="s">
        <v>1712</v>
      </c>
      <c r="O316" t="s">
        <v>1713</v>
      </c>
      <c r="P316" t="s">
        <v>1714</v>
      </c>
      <c r="Q316" t="s">
        <v>1715</v>
      </c>
      <c r="R316" t="s">
        <v>1716</v>
      </c>
      <c r="S316" t="s">
        <v>1717</v>
      </c>
      <c r="T316" s="25" t="s">
        <v>141</v>
      </c>
    </row>
    <row r="317" spans="2:20" ht="15">
      <c r="B317" s="385" t="s">
        <v>267</v>
      </c>
      <c r="C317" s="272" t="s">
        <v>494</v>
      </c>
      <c r="D317" s="272" t="s">
        <v>494</v>
      </c>
      <c r="E317" s="272" t="s">
        <v>494</v>
      </c>
      <c r="F317" s="272" t="s">
        <v>494</v>
      </c>
      <c r="G317" s="272" t="s">
        <v>494</v>
      </c>
      <c r="H317" s="272" t="s">
        <v>494</v>
      </c>
      <c r="I317" s="272" t="s">
        <v>494</v>
      </c>
      <c r="J317" s="25" t="s">
        <v>141</v>
      </c>
      <c r="L317" t="s">
        <v>267</v>
      </c>
      <c r="M317" t="s">
        <v>1718</v>
      </c>
      <c r="N317" t="s">
        <v>1719</v>
      </c>
      <c r="O317" t="s">
        <v>1720</v>
      </c>
      <c r="P317" t="s">
        <v>1721</v>
      </c>
      <c r="Q317" t="s">
        <v>1722</v>
      </c>
      <c r="R317" t="s">
        <v>1723</v>
      </c>
      <c r="S317" t="s">
        <v>1724</v>
      </c>
      <c r="T317" s="25" t="s">
        <v>141</v>
      </c>
    </row>
    <row r="318" spans="2:20" ht="15">
      <c r="B318" s="385" t="s">
        <v>268</v>
      </c>
      <c r="C318" s="326"/>
      <c r="D318" s="326"/>
      <c r="E318" s="326"/>
      <c r="F318" s="326"/>
      <c r="G318" s="272" t="s">
        <v>494</v>
      </c>
      <c r="H318" s="326"/>
      <c r="I318" s="272" t="s">
        <v>494</v>
      </c>
      <c r="J318" s="25" t="s">
        <v>141</v>
      </c>
      <c r="L318" t="s">
        <v>268</v>
      </c>
      <c r="Q318" t="s">
        <v>1725</v>
      </c>
      <c r="S318" t="s">
        <v>1726</v>
      </c>
      <c r="T318" s="25" t="s">
        <v>141</v>
      </c>
    </row>
    <row r="319" spans="2:20" ht="15">
      <c r="B319" s="387" t="s">
        <v>269</v>
      </c>
      <c r="C319" s="326"/>
      <c r="D319" s="326"/>
      <c r="E319" s="326"/>
      <c r="F319" s="326"/>
      <c r="G319" s="272" t="s">
        <v>494</v>
      </c>
      <c r="H319" s="326"/>
      <c r="I319" s="272" t="s">
        <v>494</v>
      </c>
      <c r="J319" s="25" t="s">
        <v>141</v>
      </c>
      <c r="L319" t="s">
        <v>269</v>
      </c>
      <c r="Q319" t="s">
        <v>1727</v>
      </c>
      <c r="S319" t="s">
        <v>1728</v>
      </c>
      <c r="T319" s="25" t="s">
        <v>141</v>
      </c>
    </row>
    <row r="320" spans="2:20" ht="15">
      <c r="B320" s="3"/>
      <c r="C320" s="32"/>
      <c r="D320" s="32"/>
      <c r="E320" s="32"/>
      <c r="F320" s="32"/>
      <c r="G320" s="11"/>
      <c r="H320" s="11"/>
      <c r="I320" s="11"/>
      <c r="J320" s="25" t="s">
        <v>141</v>
      </c>
      <c r="T320" s="25" t="s">
        <v>141</v>
      </c>
    </row>
    <row r="321" spans="1:20" ht="18.75">
      <c r="A321" s="62" t="s">
        <v>367</v>
      </c>
      <c r="B321" s="710" t="s">
        <v>271</v>
      </c>
      <c r="C321" s="339"/>
      <c r="J321" s="25" t="s">
        <v>141</v>
      </c>
      <c r="L321" t="s">
        <v>271</v>
      </c>
      <c r="T321" s="25" t="s">
        <v>141</v>
      </c>
    </row>
    <row r="322" spans="10:20" ht="15">
      <c r="J322" s="25" t="s">
        <v>141</v>
      </c>
      <c r="T322" s="25" t="s">
        <v>141</v>
      </c>
    </row>
    <row r="323" spans="2:20" ht="15">
      <c r="B323" s="3"/>
      <c r="C323" s="665" t="s">
        <v>187</v>
      </c>
      <c r="F323" s="3"/>
      <c r="G323" s="3"/>
      <c r="H323" s="3"/>
      <c r="I323" s="3"/>
      <c r="J323" s="25" t="s">
        <v>141</v>
      </c>
      <c r="O323" t="s">
        <v>187</v>
      </c>
      <c r="T323" s="25" t="s">
        <v>141</v>
      </c>
    </row>
    <row r="324" spans="2:20" ht="15">
      <c r="B324" s="666" t="s">
        <v>272</v>
      </c>
      <c r="C324" s="614" t="s">
        <v>494</v>
      </c>
      <c r="F324" s="3"/>
      <c r="G324" s="3"/>
      <c r="H324" s="3"/>
      <c r="I324" s="15"/>
      <c r="J324" s="25" t="s">
        <v>141</v>
      </c>
      <c r="N324" t="s">
        <v>272</v>
      </c>
      <c r="O324" t="s">
        <v>1654</v>
      </c>
      <c r="T324" s="25" t="s">
        <v>141</v>
      </c>
    </row>
    <row r="325" spans="2:20" ht="15">
      <c r="B325" s="667" t="s">
        <v>273</v>
      </c>
      <c r="C325" s="614" t="s">
        <v>494</v>
      </c>
      <c r="F325" s="3"/>
      <c r="G325" s="3"/>
      <c r="H325" s="3"/>
      <c r="I325" s="15"/>
      <c r="J325" s="25" t="s">
        <v>141</v>
      </c>
      <c r="N325" t="s">
        <v>273</v>
      </c>
      <c r="O325" t="s">
        <v>1655</v>
      </c>
      <c r="T325" s="25" t="s">
        <v>141</v>
      </c>
    </row>
    <row r="326" spans="2:20" ht="15">
      <c r="B326" s="667" t="s">
        <v>274</v>
      </c>
      <c r="C326" s="614" t="s">
        <v>494</v>
      </c>
      <c r="F326" s="3"/>
      <c r="G326" s="3"/>
      <c r="H326" s="3"/>
      <c r="I326" s="15"/>
      <c r="J326" s="25" t="s">
        <v>141</v>
      </c>
      <c r="N326" t="s">
        <v>274</v>
      </c>
      <c r="O326" t="s">
        <v>1656</v>
      </c>
      <c r="T326" s="25" t="s">
        <v>141</v>
      </c>
    </row>
    <row r="327" spans="2:20" ht="15">
      <c r="B327" s="667" t="s">
        <v>275</v>
      </c>
      <c r="C327" s="614" t="s">
        <v>494</v>
      </c>
      <c r="F327" s="3"/>
      <c r="G327" s="3"/>
      <c r="H327" s="3"/>
      <c r="I327" s="15"/>
      <c r="J327" s="25" t="s">
        <v>141</v>
      </c>
      <c r="N327" t="s">
        <v>275</v>
      </c>
      <c r="O327" t="s">
        <v>1657</v>
      </c>
      <c r="T327" s="25" t="s">
        <v>141</v>
      </c>
    </row>
    <row r="328" spans="2:20" ht="15">
      <c r="B328" s="667" t="s">
        <v>276</v>
      </c>
      <c r="C328" s="614" t="s">
        <v>494</v>
      </c>
      <c r="F328" s="3"/>
      <c r="G328" s="3"/>
      <c r="H328" s="3"/>
      <c r="I328" s="15"/>
      <c r="J328" s="25" t="s">
        <v>141</v>
      </c>
      <c r="N328" t="s">
        <v>276</v>
      </c>
      <c r="O328" t="s">
        <v>1658</v>
      </c>
      <c r="T328" s="25" t="s">
        <v>141</v>
      </c>
    </row>
    <row r="329" spans="2:20" ht="15">
      <c r="B329" s="668" t="s">
        <v>254</v>
      </c>
      <c r="C329" s="614" t="s">
        <v>494</v>
      </c>
      <c r="F329" s="3"/>
      <c r="G329" s="3"/>
      <c r="H329" s="3"/>
      <c r="I329" s="15"/>
      <c r="J329" s="25" t="s">
        <v>141</v>
      </c>
      <c r="N329" t="s">
        <v>254</v>
      </c>
      <c r="O329" t="s">
        <v>1650</v>
      </c>
      <c r="T329" s="25" t="s">
        <v>141</v>
      </c>
    </row>
    <row r="330" spans="2:20" ht="15">
      <c r="B330" s="3"/>
      <c r="C330" s="3"/>
      <c r="D330" s="3"/>
      <c r="E330" s="3"/>
      <c r="F330" s="28"/>
      <c r="G330" s="3"/>
      <c r="H330" s="3"/>
      <c r="I330" s="3"/>
      <c r="J330" s="25" t="s">
        <v>141</v>
      </c>
      <c r="T330" s="25" t="s">
        <v>141</v>
      </c>
    </row>
    <row r="331" spans="2:20" ht="15">
      <c r="B331" s="388" t="s">
        <v>277</v>
      </c>
      <c r="C331" s="848" t="s">
        <v>193</v>
      </c>
      <c r="D331" s="849"/>
      <c r="E331" s="848" t="s">
        <v>194</v>
      </c>
      <c r="F331" s="850"/>
      <c r="G331" s="850"/>
      <c r="H331" s="850"/>
      <c r="I331" s="849"/>
      <c r="J331" s="25" t="s">
        <v>141</v>
      </c>
      <c r="L331" t="s">
        <v>277</v>
      </c>
      <c r="M331" t="s">
        <v>193</v>
      </c>
      <c r="O331" t="s">
        <v>194</v>
      </c>
      <c r="T331" s="25" t="s">
        <v>141</v>
      </c>
    </row>
    <row r="332" spans="2:20" ht="120">
      <c r="B332" s="385"/>
      <c r="C332" s="383" t="s">
        <v>256</v>
      </c>
      <c r="D332" s="383" t="s">
        <v>257</v>
      </c>
      <c r="E332" s="383" t="s">
        <v>256</v>
      </c>
      <c r="F332" s="383" t="s">
        <v>195</v>
      </c>
      <c r="G332" s="383" t="s">
        <v>143</v>
      </c>
      <c r="H332" s="383" t="s">
        <v>196</v>
      </c>
      <c r="I332" s="383" t="s">
        <v>144</v>
      </c>
      <c r="J332" s="25" t="s">
        <v>141</v>
      </c>
      <c r="M332" t="s">
        <v>256</v>
      </c>
      <c r="N332" t="s">
        <v>257</v>
      </c>
      <c r="O332" t="s">
        <v>256</v>
      </c>
      <c r="P332" t="s">
        <v>195</v>
      </c>
      <c r="Q332" t="s">
        <v>143</v>
      </c>
      <c r="R332" t="s">
        <v>196</v>
      </c>
      <c r="S332" t="s">
        <v>144</v>
      </c>
      <c r="T332" s="25" t="s">
        <v>141</v>
      </c>
    </row>
    <row r="333" spans="2:20" ht="15">
      <c r="B333" s="385" t="s">
        <v>278</v>
      </c>
      <c r="C333" s="272" t="s">
        <v>494</v>
      </c>
      <c r="D333" s="272" t="s">
        <v>494</v>
      </c>
      <c r="E333" s="272" t="s">
        <v>494</v>
      </c>
      <c r="F333" s="272" t="s">
        <v>494</v>
      </c>
      <c r="G333" s="272" t="s">
        <v>494</v>
      </c>
      <c r="H333" s="272" t="s">
        <v>494</v>
      </c>
      <c r="I333" s="272" t="s">
        <v>494</v>
      </c>
      <c r="J333" s="25" t="s">
        <v>141</v>
      </c>
      <c r="L333" t="s">
        <v>278</v>
      </c>
      <c r="M333" t="s">
        <v>1660</v>
      </c>
      <c r="N333" t="s">
        <v>1661</v>
      </c>
      <c r="O333" t="s">
        <v>1662</v>
      </c>
      <c r="P333" t="s">
        <v>1663</v>
      </c>
      <c r="Q333" t="s">
        <v>1664</v>
      </c>
      <c r="R333" t="s">
        <v>1665</v>
      </c>
      <c r="S333" t="s">
        <v>1666</v>
      </c>
      <c r="T333" s="25" t="s">
        <v>141</v>
      </c>
    </row>
    <row r="334" spans="2:20" ht="15">
      <c r="B334" s="385" t="s">
        <v>279</v>
      </c>
      <c r="C334" s="272" t="s">
        <v>494</v>
      </c>
      <c r="D334" s="272" t="s">
        <v>494</v>
      </c>
      <c r="E334" s="272" t="s">
        <v>494</v>
      </c>
      <c r="F334" s="272" t="s">
        <v>494</v>
      </c>
      <c r="G334" s="272" t="s">
        <v>494</v>
      </c>
      <c r="H334" s="272" t="s">
        <v>494</v>
      </c>
      <c r="I334" s="272" t="s">
        <v>494</v>
      </c>
      <c r="J334" s="25" t="s">
        <v>141</v>
      </c>
      <c r="L334" t="s">
        <v>279</v>
      </c>
      <c r="M334" t="s">
        <v>1667</v>
      </c>
      <c r="N334" t="s">
        <v>1668</v>
      </c>
      <c r="O334" t="s">
        <v>1669</v>
      </c>
      <c r="P334" t="s">
        <v>1670</v>
      </c>
      <c r="Q334" t="s">
        <v>1671</v>
      </c>
      <c r="R334" t="s">
        <v>1672</v>
      </c>
      <c r="S334" t="s">
        <v>1673</v>
      </c>
      <c r="T334" s="25" t="s">
        <v>141</v>
      </c>
    </row>
    <row r="335" spans="2:20" ht="15">
      <c r="B335" s="385" t="s">
        <v>280</v>
      </c>
      <c r="C335" s="272" t="s">
        <v>494</v>
      </c>
      <c r="D335" s="272" t="s">
        <v>494</v>
      </c>
      <c r="E335" s="272" t="s">
        <v>494</v>
      </c>
      <c r="F335" s="272" t="s">
        <v>494</v>
      </c>
      <c r="G335" s="272" t="s">
        <v>494</v>
      </c>
      <c r="H335" s="272" t="s">
        <v>494</v>
      </c>
      <c r="I335" s="272" t="s">
        <v>494</v>
      </c>
      <c r="J335" s="25" t="s">
        <v>141</v>
      </c>
      <c r="L335" t="s">
        <v>280</v>
      </c>
      <c r="M335" t="s">
        <v>1674</v>
      </c>
      <c r="N335" t="s">
        <v>1675</v>
      </c>
      <c r="O335" t="s">
        <v>1676</v>
      </c>
      <c r="P335" t="s">
        <v>1677</v>
      </c>
      <c r="Q335" t="s">
        <v>1678</v>
      </c>
      <c r="R335" t="s">
        <v>1679</v>
      </c>
      <c r="S335" t="s">
        <v>1680</v>
      </c>
      <c r="T335" s="25" t="s">
        <v>141</v>
      </c>
    </row>
    <row r="336" spans="2:20" ht="15">
      <c r="B336" s="385" t="s">
        <v>281</v>
      </c>
      <c r="C336" s="325"/>
      <c r="D336" s="325"/>
      <c r="E336" s="325"/>
      <c r="F336" s="325"/>
      <c r="G336" s="272" t="s">
        <v>494</v>
      </c>
      <c r="H336" s="325"/>
      <c r="I336" s="272" t="s">
        <v>494</v>
      </c>
      <c r="J336" s="25" t="s">
        <v>141</v>
      </c>
      <c r="L336" t="s">
        <v>281</v>
      </c>
      <c r="Q336" t="s">
        <v>1681</v>
      </c>
      <c r="S336" t="s">
        <v>1682</v>
      </c>
      <c r="T336" s="25" t="s">
        <v>141</v>
      </c>
    </row>
    <row r="337" spans="2:20" ht="15">
      <c r="B337" s="386" t="s">
        <v>282</v>
      </c>
      <c r="C337" s="272" t="s">
        <v>494</v>
      </c>
      <c r="D337" s="272" t="s">
        <v>494</v>
      </c>
      <c r="E337" s="272" t="s">
        <v>494</v>
      </c>
      <c r="F337" s="272" t="s">
        <v>494</v>
      </c>
      <c r="G337" s="272" t="s">
        <v>494</v>
      </c>
      <c r="H337" s="272" t="s">
        <v>494</v>
      </c>
      <c r="I337" s="272" t="s">
        <v>494</v>
      </c>
      <c r="J337" s="25" t="s">
        <v>141</v>
      </c>
      <c r="L337" t="s">
        <v>282</v>
      </c>
      <c r="M337" t="s">
        <v>1683</v>
      </c>
      <c r="N337" t="s">
        <v>1684</v>
      </c>
      <c r="O337" t="s">
        <v>1685</v>
      </c>
      <c r="P337" t="s">
        <v>1686</v>
      </c>
      <c r="Q337" t="s">
        <v>1687</v>
      </c>
      <c r="R337" t="s">
        <v>1688</v>
      </c>
      <c r="S337" t="s">
        <v>1689</v>
      </c>
      <c r="T337" s="25" t="s">
        <v>141</v>
      </c>
    </row>
    <row r="338" spans="2:20" ht="15">
      <c r="B338" s="386" t="s">
        <v>263</v>
      </c>
      <c r="C338" s="272" t="s">
        <v>494</v>
      </c>
      <c r="D338" s="272" t="s">
        <v>494</v>
      </c>
      <c r="E338" s="272" t="s">
        <v>494</v>
      </c>
      <c r="F338" s="272" t="s">
        <v>494</v>
      </c>
      <c r="G338" s="272" t="s">
        <v>494</v>
      </c>
      <c r="H338" s="272" t="s">
        <v>494</v>
      </c>
      <c r="I338" s="272" t="s">
        <v>494</v>
      </c>
      <c r="J338" s="25" t="s">
        <v>141</v>
      </c>
      <c r="L338" t="s">
        <v>263</v>
      </c>
      <c r="M338" t="s">
        <v>1690</v>
      </c>
      <c r="N338" t="s">
        <v>1691</v>
      </c>
      <c r="O338" t="s">
        <v>1692</v>
      </c>
      <c r="P338" t="s">
        <v>1693</v>
      </c>
      <c r="Q338" t="s">
        <v>1694</v>
      </c>
      <c r="R338" t="s">
        <v>1695</v>
      </c>
      <c r="S338" t="s">
        <v>1696</v>
      </c>
      <c r="T338" s="25" t="s">
        <v>141</v>
      </c>
    </row>
    <row r="339" spans="2:20" ht="15">
      <c r="B339" s="386" t="s">
        <v>264</v>
      </c>
      <c r="C339" s="272" t="s">
        <v>494</v>
      </c>
      <c r="D339" s="272" t="s">
        <v>494</v>
      </c>
      <c r="E339" s="272" t="s">
        <v>494</v>
      </c>
      <c r="F339" s="272" t="s">
        <v>494</v>
      </c>
      <c r="G339" s="272" t="s">
        <v>494</v>
      </c>
      <c r="H339" s="272" t="s">
        <v>494</v>
      </c>
      <c r="I339" s="272" t="s">
        <v>494</v>
      </c>
      <c r="J339" s="25" t="s">
        <v>141</v>
      </c>
      <c r="L339" t="s">
        <v>264</v>
      </c>
      <c r="M339" t="s">
        <v>1697</v>
      </c>
      <c r="N339" t="s">
        <v>1698</v>
      </c>
      <c r="O339" t="s">
        <v>1699</v>
      </c>
      <c r="P339" t="s">
        <v>1700</v>
      </c>
      <c r="Q339" t="s">
        <v>1701</v>
      </c>
      <c r="R339" t="s">
        <v>1702</v>
      </c>
      <c r="S339" t="s">
        <v>1703</v>
      </c>
      <c r="T339" s="25" t="s">
        <v>141</v>
      </c>
    </row>
    <row r="340" spans="2:20" ht="15">
      <c r="B340" s="385" t="s">
        <v>283</v>
      </c>
      <c r="C340" s="272" t="s">
        <v>494</v>
      </c>
      <c r="D340" s="272" t="s">
        <v>494</v>
      </c>
      <c r="E340" s="272" t="s">
        <v>494</v>
      </c>
      <c r="F340" s="272" t="s">
        <v>494</v>
      </c>
      <c r="G340" s="272" t="s">
        <v>494</v>
      </c>
      <c r="H340" s="272" t="s">
        <v>494</v>
      </c>
      <c r="I340" s="272" t="s">
        <v>494</v>
      </c>
      <c r="J340" s="25" t="s">
        <v>141</v>
      </c>
      <c r="L340" t="s">
        <v>283</v>
      </c>
      <c r="M340" t="s">
        <v>1704</v>
      </c>
      <c r="N340" t="s">
        <v>1705</v>
      </c>
      <c r="O340" t="s">
        <v>1706</v>
      </c>
      <c r="P340" t="s">
        <v>1707</v>
      </c>
      <c r="Q340" t="s">
        <v>1708</v>
      </c>
      <c r="R340" t="s">
        <v>1709</v>
      </c>
      <c r="S340" t="s">
        <v>1710</v>
      </c>
      <c r="T340" s="25" t="s">
        <v>141</v>
      </c>
    </row>
    <row r="341" spans="2:20" ht="15">
      <c r="B341" s="385" t="s">
        <v>284</v>
      </c>
      <c r="C341" s="272" t="s">
        <v>494</v>
      </c>
      <c r="D341" s="272" t="s">
        <v>494</v>
      </c>
      <c r="E341" s="272" t="s">
        <v>494</v>
      </c>
      <c r="F341" s="272" t="s">
        <v>494</v>
      </c>
      <c r="G341" s="272" t="s">
        <v>494</v>
      </c>
      <c r="H341" s="272" t="s">
        <v>494</v>
      </c>
      <c r="I341" s="272" t="s">
        <v>494</v>
      </c>
      <c r="J341" s="25" t="s">
        <v>141</v>
      </c>
      <c r="L341" t="s">
        <v>284</v>
      </c>
      <c r="M341" t="s">
        <v>1711</v>
      </c>
      <c r="N341" t="s">
        <v>1712</v>
      </c>
      <c r="O341" t="s">
        <v>1713</v>
      </c>
      <c r="P341" t="s">
        <v>1714</v>
      </c>
      <c r="Q341" t="s">
        <v>1715</v>
      </c>
      <c r="R341" t="s">
        <v>1716</v>
      </c>
      <c r="S341" t="s">
        <v>1717</v>
      </c>
      <c r="T341" s="25" t="s">
        <v>141</v>
      </c>
    </row>
    <row r="342" spans="2:20" ht="15">
      <c r="B342" s="385" t="s">
        <v>285</v>
      </c>
      <c r="C342" s="325"/>
      <c r="D342" s="325"/>
      <c r="E342" s="325"/>
      <c r="F342" s="325"/>
      <c r="G342" s="272" t="s">
        <v>494</v>
      </c>
      <c r="H342" s="325"/>
      <c r="I342" s="272" t="s">
        <v>494</v>
      </c>
      <c r="J342" s="25" t="s">
        <v>141</v>
      </c>
      <c r="L342" t="s">
        <v>285</v>
      </c>
      <c r="Q342" t="s">
        <v>1722</v>
      </c>
      <c r="S342" t="s">
        <v>1724</v>
      </c>
      <c r="T342" s="25" t="s">
        <v>141</v>
      </c>
    </row>
    <row r="343" spans="2:20" ht="15">
      <c r="B343" s="387" t="s">
        <v>286</v>
      </c>
      <c r="C343" s="325"/>
      <c r="D343" s="325"/>
      <c r="E343" s="325"/>
      <c r="F343" s="325"/>
      <c r="G343" s="272" t="s">
        <v>494</v>
      </c>
      <c r="H343" s="325"/>
      <c r="I343" s="272" t="s">
        <v>494</v>
      </c>
      <c r="J343" s="25" t="s">
        <v>141</v>
      </c>
      <c r="L343" t="s">
        <v>286</v>
      </c>
      <c r="Q343" t="s">
        <v>1725</v>
      </c>
      <c r="S343" t="s">
        <v>1726</v>
      </c>
      <c r="T343" s="25" t="s">
        <v>141</v>
      </c>
    </row>
    <row r="344" spans="2:20" ht="15">
      <c r="B344" s="3"/>
      <c r="C344" s="3"/>
      <c r="D344" s="3"/>
      <c r="E344" s="3"/>
      <c r="F344" s="3"/>
      <c r="G344" s="3"/>
      <c r="H344" s="3"/>
      <c r="I344" s="3"/>
      <c r="J344" s="25" t="s">
        <v>141</v>
      </c>
      <c r="T344" s="25" t="s">
        <v>141</v>
      </c>
    </row>
    <row r="345" spans="2:20" ht="45">
      <c r="B345" s="22"/>
      <c r="C345" s="857" t="s">
        <v>287</v>
      </c>
      <c r="D345" s="858"/>
      <c r="E345" s="389" t="s">
        <v>288</v>
      </c>
      <c r="F345" s="857" t="s">
        <v>289</v>
      </c>
      <c r="G345" s="859"/>
      <c r="H345" s="859"/>
      <c r="I345" s="858"/>
      <c r="J345" s="25" t="s">
        <v>141</v>
      </c>
      <c r="M345" t="s">
        <v>287</v>
      </c>
      <c r="O345" t="s">
        <v>288</v>
      </c>
      <c r="P345" t="s">
        <v>289</v>
      </c>
      <c r="T345" s="25" t="s">
        <v>141</v>
      </c>
    </row>
    <row r="346" spans="2:20" ht="60">
      <c r="B346" s="390" t="s">
        <v>290</v>
      </c>
      <c r="C346" s="391" t="s">
        <v>291</v>
      </c>
      <c r="D346" s="391" t="s">
        <v>292</v>
      </c>
      <c r="E346" s="391" t="s">
        <v>270</v>
      </c>
      <c r="F346" s="392" t="s">
        <v>293</v>
      </c>
      <c r="G346" s="392" t="s">
        <v>294</v>
      </c>
      <c r="H346" s="392" t="s">
        <v>295</v>
      </c>
      <c r="I346" s="392" t="s">
        <v>296</v>
      </c>
      <c r="J346" s="25" t="s">
        <v>141</v>
      </c>
      <c r="L346" t="s">
        <v>290</v>
      </c>
      <c r="M346" t="s">
        <v>291</v>
      </c>
      <c r="N346" t="s">
        <v>292</v>
      </c>
      <c r="O346" t="s">
        <v>270</v>
      </c>
      <c r="P346" t="s">
        <v>1729</v>
      </c>
      <c r="Q346" t="s">
        <v>1730</v>
      </c>
      <c r="R346" t="s">
        <v>295</v>
      </c>
      <c r="S346" t="s">
        <v>296</v>
      </c>
      <c r="T346" s="25" t="s">
        <v>141</v>
      </c>
    </row>
    <row r="347" spans="2:20" ht="15">
      <c r="B347" s="393" t="s">
        <v>297</v>
      </c>
      <c r="C347" s="272" t="s">
        <v>494</v>
      </c>
      <c r="D347" s="272" t="s">
        <v>494</v>
      </c>
      <c r="E347" s="272" t="s">
        <v>494</v>
      </c>
      <c r="F347" s="272" t="s">
        <v>494</v>
      </c>
      <c r="G347" s="272" t="s">
        <v>494</v>
      </c>
      <c r="H347" s="272" t="s">
        <v>494</v>
      </c>
      <c r="I347" s="272" t="s">
        <v>494</v>
      </c>
      <c r="J347" s="25" t="s">
        <v>141</v>
      </c>
      <c r="L347" t="s">
        <v>297</v>
      </c>
      <c r="M347" t="s">
        <v>1731</v>
      </c>
      <c r="N347" t="s">
        <v>1732</v>
      </c>
      <c r="O347" t="s">
        <v>1733</v>
      </c>
      <c r="P347" t="s">
        <v>1734</v>
      </c>
      <c r="Q347" t="s">
        <v>1735</v>
      </c>
      <c r="R347" t="s">
        <v>1736</v>
      </c>
      <c r="S347" t="s">
        <v>1737</v>
      </c>
      <c r="T347" s="25" t="s">
        <v>141</v>
      </c>
    </row>
    <row r="348" spans="2:20" ht="15">
      <c r="B348" s="393" t="s">
        <v>298</v>
      </c>
      <c r="C348" s="272" t="s">
        <v>494</v>
      </c>
      <c r="D348" s="272" t="s">
        <v>494</v>
      </c>
      <c r="E348" s="272" t="s">
        <v>494</v>
      </c>
      <c r="F348" s="272" t="s">
        <v>494</v>
      </c>
      <c r="G348" s="272" t="s">
        <v>494</v>
      </c>
      <c r="H348" s="272" t="s">
        <v>494</v>
      </c>
      <c r="I348" s="272" t="s">
        <v>494</v>
      </c>
      <c r="J348" s="25" t="s">
        <v>141</v>
      </c>
      <c r="L348" t="s">
        <v>298</v>
      </c>
      <c r="M348" t="s">
        <v>1738</v>
      </c>
      <c r="N348" t="s">
        <v>1739</v>
      </c>
      <c r="O348" t="s">
        <v>1740</v>
      </c>
      <c r="P348" t="s">
        <v>1741</v>
      </c>
      <c r="Q348" t="s">
        <v>1742</v>
      </c>
      <c r="R348" t="s">
        <v>1743</v>
      </c>
      <c r="S348" t="s">
        <v>1744</v>
      </c>
      <c r="T348" s="25" t="s">
        <v>141</v>
      </c>
    </row>
    <row r="349" spans="2:20" ht="15">
      <c r="B349" s="393" t="s">
        <v>299</v>
      </c>
      <c r="C349" s="272" t="s">
        <v>494</v>
      </c>
      <c r="D349" s="272" t="s">
        <v>494</v>
      </c>
      <c r="E349" s="272" t="s">
        <v>494</v>
      </c>
      <c r="F349" s="272" t="s">
        <v>494</v>
      </c>
      <c r="G349" s="272" t="s">
        <v>494</v>
      </c>
      <c r="H349" s="272" t="s">
        <v>494</v>
      </c>
      <c r="I349" s="272" t="s">
        <v>494</v>
      </c>
      <c r="J349" s="25" t="s">
        <v>141</v>
      </c>
      <c r="L349" t="s">
        <v>299</v>
      </c>
      <c r="M349" t="s">
        <v>1745</v>
      </c>
      <c r="N349" t="s">
        <v>1746</v>
      </c>
      <c r="O349" t="s">
        <v>1747</v>
      </c>
      <c r="P349" t="s">
        <v>1748</v>
      </c>
      <c r="Q349" t="s">
        <v>1749</v>
      </c>
      <c r="R349" t="s">
        <v>1750</v>
      </c>
      <c r="S349" t="s">
        <v>1751</v>
      </c>
      <c r="T349" s="25" t="s">
        <v>141</v>
      </c>
    </row>
    <row r="350" spans="2:20" ht="15">
      <c r="B350" s="393" t="s">
        <v>300</v>
      </c>
      <c r="C350" s="272" t="s">
        <v>494</v>
      </c>
      <c r="D350" s="272" t="s">
        <v>494</v>
      </c>
      <c r="E350" s="272" t="s">
        <v>494</v>
      </c>
      <c r="F350" s="272" t="s">
        <v>494</v>
      </c>
      <c r="G350" s="272" t="s">
        <v>494</v>
      </c>
      <c r="H350" s="272" t="s">
        <v>494</v>
      </c>
      <c r="I350" s="272" t="s">
        <v>494</v>
      </c>
      <c r="J350" s="25" t="s">
        <v>141</v>
      </c>
      <c r="L350" t="s">
        <v>300</v>
      </c>
      <c r="M350" t="s">
        <v>1752</v>
      </c>
      <c r="N350" t="s">
        <v>1753</v>
      </c>
      <c r="O350" t="s">
        <v>1754</v>
      </c>
      <c r="P350" t="s">
        <v>1755</v>
      </c>
      <c r="Q350" t="s">
        <v>1756</v>
      </c>
      <c r="R350" t="s">
        <v>1757</v>
      </c>
      <c r="S350" t="s">
        <v>1758</v>
      </c>
      <c r="T350" s="25" t="s">
        <v>141</v>
      </c>
    </row>
    <row r="351" spans="2:20" ht="15">
      <c r="B351" s="394" t="s">
        <v>301</v>
      </c>
      <c r="C351" s="325"/>
      <c r="D351" s="325"/>
      <c r="E351" s="325"/>
      <c r="F351" s="325"/>
      <c r="G351" s="325"/>
      <c r="H351" s="325"/>
      <c r="I351" s="272" t="s">
        <v>494</v>
      </c>
      <c r="J351" s="25" t="s">
        <v>141</v>
      </c>
      <c r="L351" t="s">
        <v>301</v>
      </c>
      <c r="S351" t="s">
        <v>1759</v>
      </c>
      <c r="T351" s="25" t="s">
        <v>141</v>
      </c>
    </row>
    <row r="352" spans="2:20" ht="15">
      <c r="B352" s="3"/>
      <c r="C352" s="3"/>
      <c r="D352" s="3"/>
      <c r="E352" s="3"/>
      <c r="F352" s="3"/>
      <c r="G352" s="3"/>
      <c r="H352" s="3"/>
      <c r="I352" s="3"/>
      <c r="J352" s="25" t="s">
        <v>141</v>
      </c>
      <c r="T352" s="25" t="s">
        <v>141</v>
      </c>
    </row>
    <row r="353" spans="2:20" ht="15">
      <c r="B353" s="3"/>
      <c r="C353" s="361" t="s">
        <v>150</v>
      </c>
      <c r="D353" s="3"/>
      <c r="E353" s="3"/>
      <c r="F353" s="3"/>
      <c r="G353" s="3"/>
      <c r="H353" s="3"/>
      <c r="I353" s="3"/>
      <c r="J353" s="25" t="s">
        <v>141</v>
      </c>
      <c r="M353" t="s">
        <v>150</v>
      </c>
      <c r="T353" s="25" t="s">
        <v>141</v>
      </c>
    </row>
    <row r="354" spans="2:20" ht="15">
      <c r="B354" s="670" t="s">
        <v>302</v>
      </c>
      <c r="C354" s="272" t="s">
        <v>494</v>
      </c>
      <c r="D354" s="3"/>
      <c r="E354" s="3"/>
      <c r="F354" s="3"/>
      <c r="G354" s="3"/>
      <c r="H354" s="3"/>
      <c r="I354" s="3"/>
      <c r="J354" s="25" t="s">
        <v>141</v>
      </c>
      <c r="L354" t="s">
        <v>302</v>
      </c>
      <c r="M354" t="s">
        <v>1760</v>
      </c>
      <c r="T354" s="25" t="s">
        <v>141</v>
      </c>
    </row>
    <row r="355" spans="2:20" ht="15">
      <c r="B355" s="387" t="s">
        <v>303</v>
      </c>
      <c r="C355" s="272" t="s">
        <v>494</v>
      </c>
      <c r="D355" s="3"/>
      <c r="E355" s="3"/>
      <c r="F355" s="3"/>
      <c r="G355" s="3"/>
      <c r="H355" s="3"/>
      <c r="I355" s="3"/>
      <c r="J355" s="25" t="s">
        <v>141</v>
      </c>
      <c r="L355" t="s">
        <v>303</v>
      </c>
      <c r="M355" t="s">
        <v>1761</v>
      </c>
      <c r="T355" s="25" t="s">
        <v>141</v>
      </c>
    </row>
    <row r="356" spans="2:20" ht="15">
      <c r="B356" s="3"/>
      <c r="C356" s="12"/>
      <c r="D356" s="12"/>
      <c r="E356" s="3"/>
      <c r="F356" s="3"/>
      <c r="G356" s="3"/>
      <c r="H356" s="3"/>
      <c r="I356" s="3"/>
      <c r="J356" s="25" t="s">
        <v>141</v>
      </c>
      <c r="T356" s="25" t="s">
        <v>141</v>
      </c>
    </row>
    <row r="357" spans="2:20" ht="15">
      <c r="B357" s="22"/>
      <c r="C357" s="848" t="s">
        <v>193</v>
      </c>
      <c r="D357" s="849"/>
      <c r="E357" s="848" t="s">
        <v>194</v>
      </c>
      <c r="F357" s="850"/>
      <c r="G357" s="849"/>
      <c r="H357" s="3"/>
      <c r="I357" s="3"/>
      <c r="J357" s="25" t="s">
        <v>141</v>
      </c>
      <c r="M357" t="s">
        <v>193</v>
      </c>
      <c r="O357" t="s">
        <v>194</v>
      </c>
      <c r="T357" s="25" t="s">
        <v>141</v>
      </c>
    </row>
    <row r="358" spans="2:20" ht="120">
      <c r="B358" s="33"/>
      <c r="C358" s="383" t="s">
        <v>256</v>
      </c>
      <c r="D358" s="383" t="s">
        <v>257</v>
      </c>
      <c r="E358" s="383" t="s">
        <v>256</v>
      </c>
      <c r="F358" s="383" t="s">
        <v>196</v>
      </c>
      <c r="G358" s="383" t="s">
        <v>144</v>
      </c>
      <c r="H358" s="3"/>
      <c r="I358" s="3"/>
      <c r="J358" s="25" t="s">
        <v>141</v>
      </c>
      <c r="M358" t="s">
        <v>256</v>
      </c>
      <c r="N358" t="s">
        <v>257</v>
      </c>
      <c r="O358" t="s">
        <v>256</v>
      </c>
      <c r="P358" t="s">
        <v>196</v>
      </c>
      <c r="Q358" t="s">
        <v>144</v>
      </c>
      <c r="T358" s="25" t="s">
        <v>141</v>
      </c>
    </row>
    <row r="359" spans="2:20" ht="15">
      <c r="B359" s="669" t="s">
        <v>304</v>
      </c>
      <c r="C359" s="272" t="s">
        <v>494</v>
      </c>
      <c r="D359" s="272" t="s">
        <v>494</v>
      </c>
      <c r="E359" s="272" t="s">
        <v>494</v>
      </c>
      <c r="F359" s="272" t="s">
        <v>494</v>
      </c>
      <c r="G359" s="272" t="s">
        <v>494</v>
      </c>
      <c r="H359" s="3"/>
      <c r="I359" s="3"/>
      <c r="J359" s="25" t="s">
        <v>141</v>
      </c>
      <c r="L359" t="s">
        <v>304</v>
      </c>
      <c r="M359" t="s">
        <v>1762</v>
      </c>
      <c r="N359" t="s">
        <v>1763</v>
      </c>
      <c r="O359" t="s">
        <v>1764</v>
      </c>
      <c r="P359" t="s">
        <v>1765</v>
      </c>
      <c r="Q359" t="s">
        <v>1766</v>
      </c>
      <c r="T359" s="25" t="s">
        <v>141</v>
      </c>
    </row>
    <row r="360" spans="2:20" ht="15">
      <c r="B360" s="393" t="s">
        <v>305</v>
      </c>
      <c r="C360" s="325"/>
      <c r="D360" s="325"/>
      <c r="E360" s="325"/>
      <c r="F360" s="325"/>
      <c r="G360" s="272" t="s">
        <v>494</v>
      </c>
      <c r="H360" s="3"/>
      <c r="I360" s="3"/>
      <c r="J360" s="25" t="s">
        <v>141</v>
      </c>
      <c r="L360" t="s">
        <v>305</v>
      </c>
      <c r="Q360" t="s">
        <v>1767</v>
      </c>
      <c r="T360" s="25" t="s">
        <v>141</v>
      </c>
    </row>
    <row r="361" spans="2:20" ht="15">
      <c r="B361" s="387" t="s">
        <v>306</v>
      </c>
      <c r="C361" s="325"/>
      <c r="D361" s="325"/>
      <c r="E361" s="325"/>
      <c r="F361" s="325"/>
      <c r="G361" s="272" t="s">
        <v>494</v>
      </c>
      <c r="H361" s="3"/>
      <c r="I361" s="3"/>
      <c r="J361" s="25" t="s">
        <v>141</v>
      </c>
      <c r="L361" t="s">
        <v>306</v>
      </c>
      <c r="Q361" t="s">
        <v>1768</v>
      </c>
      <c r="T361" s="25" t="s">
        <v>141</v>
      </c>
    </row>
    <row r="362" spans="2:20" ht="15">
      <c r="B362" s="3"/>
      <c r="C362" s="3"/>
      <c r="D362" s="3"/>
      <c r="E362" s="3"/>
      <c r="F362" s="3"/>
      <c r="G362" s="3"/>
      <c r="H362" s="3"/>
      <c r="I362" s="3"/>
      <c r="J362" s="25" t="s">
        <v>141</v>
      </c>
      <c r="T362" s="25" t="s">
        <v>141</v>
      </c>
    </row>
    <row r="363" spans="2:20" ht="15">
      <c r="B363" s="3"/>
      <c r="D363" s="33"/>
      <c r="E363" s="33"/>
      <c r="F363" s="33"/>
      <c r="G363" s="34"/>
      <c r="H363" s="35"/>
      <c r="I363" s="13"/>
      <c r="J363" s="25" t="s">
        <v>141</v>
      </c>
      <c r="T363" s="25" t="s">
        <v>141</v>
      </c>
    </row>
    <row r="364" spans="2:20" ht="15">
      <c r="B364" s="792" t="s">
        <v>307</v>
      </c>
      <c r="C364" s="13"/>
      <c r="D364" s="33"/>
      <c r="E364" s="33"/>
      <c r="F364" s="33"/>
      <c r="G364" s="33"/>
      <c r="H364" s="35"/>
      <c r="I364" s="13"/>
      <c r="J364" s="25" t="s">
        <v>141</v>
      </c>
      <c r="L364" t="s">
        <v>307</v>
      </c>
      <c r="T364" s="25" t="s">
        <v>141</v>
      </c>
    </row>
    <row r="365" spans="2:20" ht="105">
      <c r="B365" s="33"/>
      <c r="C365" s="790" t="s">
        <v>308</v>
      </c>
      <c r="D365" s="791" t="s">
        <v>309</v>
      </c>
      <c r="E365" s="33"/>
      <c r="F365" s="33"/>
      <c r="G365" s="33"/>
      <c r="H365" s="13"/>
      <c r="I365" s="3"/>
      <c r="J365" s="25" t="s">
        <v>141</v>
      </c>
      <c r="M365" t="s">
        <v>308</v>
      </c>
      <c r="N365" t="s">
        <v>309</v>
      </c>
      <c r="T365" s="25" t="s">
        <v>141</v>
      </c>
    </row>
    <row r="366" spans="2:20" ht="15">
      <c r="B366" s="674" t="s">
        <v>310</v>
      </c>
      <c r="C366" s="272" t="s">
        <v>494</v>
      </c>
      <c r="D366" s="272" t="s">
        <v>494</v>
      </c>
      <c r="E366" s="33"/>
      <c r="F366" s="33"/>
      <c r="G366" s="33"/>
      <c r="H366" s="35"/>
      <c r="I366" s="13"/>
      <c r="J366" s="25" t="s">
        <v>141</v>
      </c>
      <c r="L366" t="s">
        <v>310</v>
      </c>
      <c r="M366" t="s">
        <v>1769</v>
      </c>
      <c r="N366" t="s">
        <v>1770</v>
      </c>
      <c r="T366" s="25" t="s">
        <v>141</v>
      </c>
    </row>
    <row r="367" spans="2:20" ht="15">
      <c r="B367" s="393" t="s">
        <v>311</v>
      </c>
      <c r="C367" s="272" t="s">
        <v>494</v>
      </c>
      <c r="D367" s="272" t="s">
        <v>494</v>
      </c>
      <c r="E367" s="33"/>
      <c r="F367" s="33"/>
      <c r="G367" s="33"/>
      <c r="H367" s="35"/>
      <c r="I367" s="13"/>
      <c r="J367" s="25" t="s">
        <v>141</v>
      </c>
      <c r="L367" t="s">
        <v>311</v>
      </c>
      <c r="M367" t="s">
        <v>1771</v>
      </c>
      <c r="N367" t="s">
        <v>1772</v>
      </c>
      <c r="T367" s="25" t="s">
        <v>141</v>
      </c>
    </row>
    <row r="368" spans="2:20" ht="15">
      <c r="B368" s="393" t="s">
        <v>312</v>
      </c>
      <c r="C368" s="272" t="s">
        <v>494</v>
      </c>
      <c r="D368" s="272" t="s">
        <v>494</v>
      </c>
      <c r="E368" s="33"/>
      <c r="F368" s="33"/>
      <c r="G368" s="33"/>
      <c r="H368" s="35"/>
      <c r="I368" s="13"/>
      <c r="J368" s="25" t="s">
        <v>141</v>
      </c>
      <c r="L368" t="s">
        <v>312</v>
      </c>
      <c r="M368" t="s">
        <v>1773</v>
      </c>
      <c r="N368" t="s">
        <v>1774</v>
      </c>
      <c r="T368" s="25" t="s">
        <v>141</v>
      </c>
    </row>
    <row r="369" spans="2:20" ht="15">
      <c r="B369" s="393" t="s">
        <v>313</v>
      </c>
      <c r="C369" s="272" t="s">
        <v>494</v>
      </c>
      <c r="D369" s="272" t="s">
        <v>494</v>
      </c>
      <c r="E369" s="33"/>
      <c r="F369" s="33"/>
      <c r="G369" s="33"/>
      <c r="H369" s="35"/>
      <c r="I369" s="13"/>
      <c r="J369" s="25" t="s">
        <v>141</v>
      </c>
      <c r="L369" t="s">
        <v>313</v>
      </c>
      <c r="M369" t="s">
        <v>1775</v>
      </c>
      <c r="N369" t="s">
        <v>1776</v>
      </c>
      <c r="T369" s="25" t="s">
        <v>141</v>
      </c>
    </row>
    <row r="370" spans="2:20" ht="15">
      <c r="B370" s="461" t="s">
        <v>314</v>
      </c>
      <c r="C370" s="272" t="s">
        <v>494</v>
      </c>
      <c r="D370" s="272" t="s">
        <v>494</v>
      </c>
      <c r="E370" s="33"/>
      <c r="F370" s="33"/>
      <c r="G370" s="33"/>
      <c r="H370" s="35"/>
      <c r="I370" s="35"/>
      <c r="J370" s="25" t="s">
        <v>141</v>
      </c>
      <c r="L370" t="s">
        <v>314</v>
      </c>
      <c r="M370" t="s">
        <v>1777</v>
      </c>
      <c r="N370" t="s">
        <v>1778</v>
      </c>
      <c r="T370" s="25" t="s">
        <v>141</v>
      </c>
    </row>
    <row r="371" spans="2:20" ht="15">
      <c r="B371" s="3"/>
      <c r="C371" s="3"/>
      <c r="D371" s="3"/>
      <c r="E371" s="3"/>
      <c r="F371" s="12"/>
      <c r="G371" s="33"/>
      <c r="H371" s="3"/>
      <c r="I371" s="3"/>
      <c r="J371" s="25" t="s">
        <v>141</v>
      </c>
      <c r="T371" s="25" t="s">
        <v>141</v>
      </c>
    </row>
    <row r="372" spans="2:20" ht="15">
      <c r="B372" s="3"/>
      <c r="C372" s="3"/>
      <c r="D372" s="3"/>
      <c r="E372" s="3"/>
      <c r="F372" s="12"/>
      <c r="G372" s="3"/>
      <c r="H372" s="3"/>
      <c r="I372" s="3"/>
      <c r="J372" s="25" t="s">
        <v>141</v>
      </c>
      <c r="T372" s="25" t="s">
        <v>141</v>
      </c>
    </row>
    <row r="373" spans="2:20" ht="105">
      <c r="B373" s="3"/>
      <c r="C373" s="790" t="s">
        <v>308</v>
      </c>
      <c r="D373" s="791" t="s">
        <v>309</v>
      </c>
      <c r="E373" s="12"/>
      <c r="F373" s="12"/>
      <c r="G373" s="12"/>
      <c r="H373" s="3"/>
      <c r="I373" s="3"/>
      <c r="J373" s="25" t="s">
        <v>141</v>
      </c>
      <c r="M373" t="s">
        <v>308</v>
      </c>
      <c r="N373" t="s">
        <v>309</v>
      </c>
      <c r="T373" s="25" t="s">
        <v>141</v>
      </c>
    </row>
    <row r="374" spans="2:20" ht="15">
      <c r="B374" s="793" t="s">
        <v>1894</v>
      </c>
      <c r="C374" s="272" t="s">
        <v>494</v>
      </c>
      <c r="D374" s="272" t="s">
        <v>494</v>
      </c>
      <c r="E374" s="12"/>
      <c r="F374" s="12"/>
      <c r="G374" s="36"/>
      <c r="H374" s="3"/>
      <c r="I374" s="3"/>
      <c r="J374" s="25" t="s">
        <v>141</v>
      </c>
      <c r="L374" t="s">
        <v>1779</v>
      </c>
      <c r="M374" t="s">
        <v>1780</v>
      </c>
      <c r="N374" t="s">
        <v>1781</v>
      </c>
      <c r="T374" s="25" t="s">
        <v>141</v>
      </c>
    </row>
    <row r="375" spans="2:20" ht="15">
      <c r="B375" s="794" t="s">
        <v>315</v>
      </c>
      <c r="C375" s="272" t="s">
        <v>494</v>
      </c>
      <c r="D375" s="272" t="s">
        <v>494</v>
      </c>
      <c r="E375" s="12"/>
      <c r="F375" s="12"/>
      <c r="G375" s="36"/>
      <c r="H375" s="3"/>
      <c r="I375" s="3"/>
      <c r="J375" s="25" t="s">
        <v>141</v>
      </c>
      <c r="L375" t="s">
        <v>315</v>
      </c>
      <c r="M375" t="s">
        <v>1782</v>
      </c>
      <c r="N375" t="s">
        <v>1783</v>
      </c>
      <c r="T375" s="25" t="s">
        <v>141</v>
      </c>
    </row>
    <row r="376" spans="10:20" ht="15">
      <c r="J376" s="25" t="s">
        <v>141</v>
      </c>
      <c r="T376" s="25" t="s">
        <v>141</v>
      </c>
    </row>
    <row r="377" spans="1:20" ht="18.75">
      <c r="A377" s="62" t="s">
        <v>368</v>
      </c>
      <c r="B377" s="710" t="s">
        <v>316</v>
      </c>
      <c r="C377" s="339"/>
      <c r="J377" s="25" t="s">
        <v>141</v>
      </c>
      <c r="L377" t="s">
        <v>316</v>
      </c>
      <c r="T377" s="25" t="s">
        <v>141</v>
      </c>
    </row>
    <row r="378" spans="10:20" ht="15">
      <c r="J378" s="25" t="s">
        <v>141</v>
      </c>
      <c r="T378" s="25" t="s">
        <v>141</v>
      </c>
    </row>
    <row r="379" spans="2:20" ht="15">
      <c r="B379" s="3"/>
      <c r="C379" s="665" t="s">
        <v>187</v>
      </c>
      <c r="D379" s="3"/>
      <c r="E379" s="339"/>
      <c r="G379" s="3"/>
      <c r="H379" s="3"/>
      <c r="I379" s="3"/>
      <c r="J379" s="25" t="s">
        <v>141</v>
      </c>
      <c r="P379" t="s">
        <v>187</v>
      </c>
      <c r="T379" s="25" t="s">
        <v>141</v>
      </c>
    </row>
    <row r="380" spans="2:20" ht="15">
      <c r="B380" s="671" t="s">
        <v>317</v>
      </c>
      <c r="C380" s="614" t="s">
        <v>494</v>
      </c>
      <c r="E380" s="339"/>
      <c r="G380" s="3"/>
      <c r="H380" s="3"/>
      <c r="I380" s="3"/>
      <c r="J380" s="25" t="s">
        <v>141</v>
      </c>
      <c r="N380" t="s">
        <v>317</v>
      </c>
      <c r="P380" t="s">
        <v>1650</v>
      </c>
      <c r="T380" s="25" t="s">
        <v>141</v>
      </c>
    </row>
    <row r="381" spans="2:20" ht="15">
      <c r="B381" s="3"/>
      <c r="C381" s="3"/>
      <c r="D381" s="3"/>
      <c r="E381" s="3"/>
      <c r="F381" s="3"/>
      <c r="G381" s="3"/>
      <c r="H381" s="3"/>
      <c r="I381" s="3"/>
      <c r="J381" s="25" t="s">
        <v>141</v>
      </c>
      <c r="T381" s="25" t="s">
        <v>141</v>
      </c>
    </row>
    <row r="382" spans="2:20" ht="45">
      <c r="B382" s="388" t="s">
        <v>318</v>
      </c>
      <c r="C382" s="857" t="s">
        <v>287</v>
      </c>
      <c r="D382" s="858"/>
      <c r="E382" s="389" t="s">
        <v>288</v>
      </c>
      <c r="F382" s="857" t="s">
        <v>289</v>
      </c>
      <c r="G382" s="859"/>
      <c r="H382" s="859"/>
      <c r="I382" s="858"/>
      <c r="J382" s="25" t="s">
        <v>141</v>
      </c>
      <c r="L382" t="s">
        <v>318</v>
      </c>
      <c r="M382" t="s">
        <v>287</v>
      </c>
      <c r="O382" t="s">
        <v>288</v>
      </c>
      <c r="P382" t="s">
        <v>289</v>
      </c>
      <c r="T382" s="25" t="s">
        <v>141</v>
      </c>
    </row>
    <row r="383" spans="2:20" ht="60">
      <c r="B383" s="672" t="s">
        <v>319</v>
      </c>
      <c r="C383" s="391" t="s">
        <v>291</v>
      </c>
      <c r="D383" s="391" t="s">
        <v>292</v>
      </c>
      <c r="E383" s="391" t="s">
        <v>320</v>
      </c>
      <c r="F383" s="392" t="s">
        <v>293</v>
      </c>
      <c r="G383" s="392" t="s">
        <v>294</v>
      </c>
      <c r="H383" s="392" t="s">
        <v>295</v>
      </c>
      <c r="I383" s="392" t="s">
        <v>296</v>
      </c>
      <c r="J383" s="25" t="s">
        <v>141</v>
      </c>
      <c r="L383" t="s">
        <v>319</v>
      </c>
      <c r="M383" t="s">
        <v>291</v>
      </c>
      <c r="N383" t="s">
        <v>292</v>
      </c>
      <c r="O383" t="s">
        <v>320</v>
      </c>
      <c r="P383" t="s">
        <v>1729</v>
      </c>
      <c r="Q383" t="s">
        <v>1730</v>
      </c>
      <c r="R383" t="s">
        <v>295</v>
      </c>
      <c r="S383" t="s">
        <v>296</v>
      </c>
      <c r="T383" s="25" t="s">
        <v>141</v>
      </c>
    </row>
    <row r="384" spans="2:20" ht="15">
      <c r="B384" s="393" t="s">
        <v>321</v>
      </c>
      <c r="C384" s="272" t="s">
        <v>494</v>
      </c>
      <c r="D384" s="272" t="s">
        <v>494</v>
      </c>
      <c r="E384" s="272" t="s">
        <v>494</v>
      </c>
      <c r="F384" s="272" t="s">
        <v>494</v>
      </c>
      <c r="G384" s="272" t="s">
        <v>494</v>
      </c>
      <c r="H384" s="272" t="s">
        <v>494</v>
      </c>
      <c r="I384" s="272" t="s">
        <v>494</v>
      </c>
      <c r="J384" s="25" t="s">
        <v>141</v>
      </c>
      <c r="L384" t="s">
        <v>321</v>
      </c>
      <c r="M384" t="s">
        <v>1660</v>
      </c>
      <c r="N384" t="s">
        <v>1661</v>
      </c>
      <c r="O384" t="s">
        <v>1662</v>
      </c>
      <c r="P384" t="s">
        <v>1664</v>
      </c>
      <c r="Q384" t="s">
        <v>1666</v>
      </c>
      <c r="R384" t="s">
        <v>1784</v>
      </c>
      <c r="S384" t="s">
        <v>1785</v>
      </c>
      <c r="T384" s="25" t="s">
        <v>141</v>
      </c>
    </row>
    <row r="385" spans="2:20" ht="15">
      <c r="B385" s="393" t="s">
        <v>322</v>
      </c>
      <c r="C385" s="272" t="s">
        <v>494</v>
      </c>
      <c r="D385" s="272" t="s">
        <v>494</v>
      </c>
      <c r="E385" s="272" t="s">
        <v>494</v>
      </c>
      <c r="F385" s="272" t="s">
        <v>494</v>
      </c>
      <c r="G385" s="272" t="s">
        <v>494</v>
      </c>
      <c r="H385" s="272" t="s">
        <v>494</v>
      </c>
      <c r="I385" s="272" t="s">
        <v>494</v>
      </c>
      <c r="J385" s="25" t="s">
        <v>141</v>
      </c>
      <c r="L385" t="s">
        <v>322</v>
      </c>
      <c r="M385" t="s">
        <v>1667</v>
      </c>
      <c r="N385" t="s">
        <v>1668</v>
      </c>
      <c r="O385" t="s">
        <v>1669</v>
      </c>
      <c r="P385" t="s">
        <v>1671</v>
      </c>
      <c r="Q385" t="s">
        <v>1673</v>
      </c>
      <c r="R385" t="s">
        <v>1786</v>
      </c>
      <c r="S385" t="s">
        <v>1787</v>
      </c>
      <c r="T385" s="25" t="s">
        <v>141</v>
      </c>
    </row>
    <row r="386" spans="2:20" ht="15">
      <c r="B386" s="393" t="s">
        <v>323</v>
      </c>
      <c r="C386" s="272" t="s">
        <v>494</v>
      </c>
      <c r="D386" s="272" t="s">
        <v>494</v>
      </c>
      <c r="E386" s="272" t="s">
        <v>494</v>
      </c>
      <c r="F386" s="272" t="s">
        <v>494</v>
      </c>
      <c r="G386" s="272" t="s">
        <v>494</v>
      </c>
      <c r="H386" s="272" t="s">
        <v>494</v>
      </c>
      <c r="I386" s="272" t="s">
        <v>494</v>
      </c>
      <c r="J386" s="25" t="s">
        <v>141</v>
      </c>
      <c r="L386" t="s">
        <v>323</v>
      </c>
      <c r="M386" t="s">
        <v>1674</v>
      </c>
      <c r="N386" t="s">
        <v>1675</v>
      </c>
      <c r="O386" t="s">
        <v>1676</v>
      </c>
      <c r="P386" t="s">
        <v>1678</v>
      </c>
      <c r="Q386" t="s">
        <v>1680</v>
      </c>
      <c r="R386" t="s">
        <v>1788</v>
      </c>
      <c r="S386" t="s">
        <v>1789</v>
      </c>
      <c r="T386" s="25" t="s">
        <v>141</v>
      </c>
    </row>
    <row r="387" spans="2:20" ht="15">
      <c r="B387" s="393" t="s">
        <v>324</v>
      </c>
      <c r="C387" s="272" t="s">
        <v>494</v>
      </c>
      <c r="D387" s="272" t="s">
        <v>494</v>
      </c>
      <c r="E387" s="272" t="s">
        <v>494</v>
      </c>
      <c r="F387" s="272" t="s">
        <v>494</v>
      </c>
      <c r="G387" s="272" t="s">
        <v>494</v>
      </c>
      <c r="H387" s="272" t="s">
        <v>494</v>
      </c>
      <c r="I387" s="272" t="s">
        <v>494</v>
      </c>
      <c r="J387" s="25" t="s">
        <v>141</v>
      </c>
      <c r="L387" t="s">
        <v>324</v>
      </c>
      <c r="M387" t="s">
        <v>1683</v>
      </c>
      <c r="N387" t="s">
        <v>1684</v>
      </c>
      <c r="O387" t="s">
        <v>1685</v>
      </c>
      <c r="P387" t="s">
        <v>1687</v>
      </c>
      <c r="Q387" t="s">
        <v>1689</v>
      </c>
      <c r="R387" t="s">
        <v>1790</v>
      </c>
      <c r="S387" t="s">
        <v>1791</v>
      </c>
      <c r="T387" s="25" t="s">
        <v>141</v>
      </c>
    </row>
    <row r="388" spans="2:20" ht="15">
      <c r="B388" s="393" t="s">
        <v>325</v>
      </c>
      <c r="C388" s="272" t="s">
        <v>494</v>
      </c>
      <c r="D388" s="272" t="s">
        <v>494</v>
      </c>
      <c r="E388" s="272" t="s">
        <v>494</v>
      </c>
      <c r="F388" s="272" t="s">
        <v>494</v>
      </c>
      <c r="G388" s="272" t="s">
        <v>494</v>
      </c>
      <c r="H388" s="272" t="s">
        <v>494</v>
      </c>
      <c r="I388" s="272" t="s">
        <v>494</v>
      </c>
      <c r="J388" s="25" t="s">
        <v>141</v>
      </c>
      <c r="L388" t="s">
        <v>325</v>
      </c>
      <c r="M388" t="s">
        <v>1690</v>
      </c>
      <c r="N388" t="s">
        <v>1691</v>
      </c>
      <c r="O388" t="s">
        <v>1692</v>
      </c>
      <c r="P388" t="s">
        <v>1694</v>
      </c>
      <c r="Q388" t="s">
        <v>1696</v>
      </c>
      <c r="R388" t="s">
        <v>1792</v>
      </c>
      <c r="S388" t="s">
        <v>1793</v>
      </c>
      <c r="T388" s="25" t="s">
        <v>141</v>
      </c>
    </row>
    <row r="389" spans="2:20" ht="15">
      <c r="B389" s="393" t="s">
        <v>326</v>
      </c>
      <c r="C389" s="272" t="s">
        <v>494</v>
      </c>
      <c r="D389" s="272" t="s">
        <v>494</v>
      </c>
      <c r="E389" s="272" t="s">
        <v>494</v>
      </c>
      <c r="F389" s="272" t="s">
        <v>494</v>
      </c>
      <c r="G389" s="272" t="s">
        <v>494</v>
      </c>
      <c r="H389" s="272" t="s">
        <v>494</v>
      </c>
      <c r="I389" s="272" t="s">
        <v>494</v>
      </c>
      <c r="J389" s="25" t="s">
        <v>141</v>
      </c>
      <c r="L389" t="s">
        <v>326</v>
      </c>
      <c r="M389" t="s">
        <v>1697</v>
      </c>
      <c r="N389" t="s">
        <v>1698</v>
      </c>
      <c r="O389" t="s">
        <v>1699</v>
      </c>
      <c r="P389" t="s">
        <v>1701</v>
      </c>
      <c r="Q389" t="s">
        <v>1703</v>
      </c>
      <c r="R389" t="s">
        <v>1794</v>
      </c>
      <c r="S389" t="s">
        <v>1795</v>
      </c>
      <c r="T389" s="25" t="s">
        <v>141</v>
      </c>
    </row>
    <row r="390" spans="2:20" ht="15">
      <c r="B390" s="393" t="s">
        <v>327</v>
      </c>
      <c r="C390" s="272" t="s">
        <v>494</v>
      </c>
      <c r="D390" s="272" t="s">
        <v>494</v>
      </c>
      <c r="E390" s="272" t="s">
        <v>494</v>
      </c>
      <c r="F390" s="272" t="s">
        <v>494</v>
      </c>
      <c r="G390" s="272" t="s">
        <v>494</v>
      </c>
      <c r="H390" s="272" t="s">
        <v>494</v>
      </c>
      <c r="I390" s="272" t="s">
        <v>494</v>
      </c>
      <c r="J390" s="25" t="s">
        <v>141</v>
      </c>
      <c r="L390" t="s">
        <v>327</v>
      </c>
      <c r="M390" t="s">
        <v>1704</v>
      </c>
      <c r="N390" t="s">
        <v>1705</v>
      </c>
      <c r="O390" t="s">
        <v>1706</v>
      </c>
      <c r="P390" t="s">
        <v>1708</v>
      </c>
      <c r="Q390" t="s">
        <v>1710</v>
      </c>
      <c r="R390" t="s">
        <v>1796</v>
      </c>
      <c r="S390" t="s">
        <v>1797</v>
      </c>
      <c r="T390" s="25" t="s">
        <v>141</v>
      </c>
    </row>
    <row r="391" spans="2:20" ht="15">
      <c r="B391" s="393" t="s">
        <v>328</v>
      </c>
      <c r="C391" s="272" t="s">
        <v>494</v>
      </c>
      <c r="D391" s="272" t="s">
        <v>494</v>
      </c>
      <c r="E391" s="272" t="s">
        <v>494</v>
      </c>
      <c r="F391" s="272" t="s">
        <v>494</v>
      </c>
      <c r="G391" s="272" t="s">
        <v>494</v>
      </c>
      <c r="H391" s="272" t="s">
        <v>494</v>
      </c>
      <c r="I391" s="272" t="s">
        <v>494</v>
      </c>
      <c r="J391" s="25" t="s">
        <v>141</v>
      </c>
      <c r="L391" t="s">
        <v>328</v>
      </c>
      <c r="M391" t="s">
        <v>1711</v>
      </c>
      <c r="N391" t="s">
        <v>1712</v>
      </c>
      <c r="O391" t="s">
        <v>1713</v>
      </c>
      <c r="P391" t="s">
        <v>1715</v>
      </c>
      <c r="Q391" t="s">
        <v>1717</v>
      </c>
      <c r="R391" t="s">
        <v>1798</v>
      </c>
      <c r="S391" t="s">
        <v>1799</v>
      </c>
      <c r="T391" s="25" t="s">
        <v>141</v>
      </c>
    </row>
    <row r="392" spans="2:20" ht="15">
      <c r="B392" s="393" t="s">
        <v>329</v>
      </c>
      <c r="C392" s="272" t="s">
        <v>494</v>
      </c>
      <c r="D392" s="272" t="s">
        <v>494</v>
      </c>
      <c r="E392" s="272" t="s">
        <v>494</v>
      </c>
      <c r="F392" s="272" t="s">
        <v>494</v>
      </c>
      <c r="G392" s="272" t="s">
        <v>494</v>
      </c>
      <c r="H392" s="272" t="s">
        <v>494</v>
      </c>
      <c r="I392" s="272" t="s">
        <v>494</v>
      </c>
      <c r="J392" s="25" t="s">
        <v>141</v>
      </c>
      <c r="L392" t="s">
        <v>329</v>
      </c>
      <c r="M392" t="s">
        <v>1718</v>
      </c>
      <c r="N392" t="s">
        <v>1719</v>
      </c>
      <c r="O392" t="s">
        <v>1720</v>
      </c>
      <c r="P392" t="s">
        <v>1722</v>
      </c>
      <c r="Q392" t="s">
        <v>1724</v>
      </c>
      <c r="R392" t="s">
        <v>1800</v>
      </c>
      <c r="S392" t="s">
        <v>1801</v>
      </c>
      <c r="T392" s="25" t="s">
        <v>141</v>
      </c>
    </row>
    <row r="393" spans="2:20" ht="15">
      <c r="B393" s="393" t="s">
        <v>330</v>
      </c>
      <c r="C393" s="272" t="s">
        <v>494</v>
      </c>
      <c r="D393" s="272" t="s">
        <v>494</v>
      </c>
      <c r="E393" s="272" t="s">
        <v>494</v>
      </c>
      <c r="F393" s="272" t="s">
        <v>494</v>
      </c>
      <c r="G393" s="272" t="s">
        <v>494</v>
      </c>
      <c r="H393" s="272" t="s">
        <v>494</v>
      </c>
      <c r="I393" s="272" t="s">
        <v>494</v>
      </c>
      <c r="J393" s="25" t="s">
        <v>141</v>
      </c>
      <c r="L393" t="s">
        <v>330</v>
      </c>
      <c r="M393" t="s">
        <v>1802</v>
      </c>
      <c r="N393" t="s">
        <v>1803</v>
      </c>
      <c r="O393" t="s">
        <v>1804</v>
      </c>
      <c r="P393" t="s">
        <v>1725</v>
      </c>
      <c r="Q393" t="s">
        <v>1726</v>
      </c>
      <c r="R393" t="s">
        <v>1805</v>
      </c>
      <c r="S393" t="s">
        <v>1806</v>
      </c>
      <c r="T393" s="25" t="s">
        <v>141</v>
      </c>
    </row>
    <row r="394" spans="2:20" ht="15">
      <c r="B394" s="393" t="s">
        <v>331</v>
      </c>
      <c r="C394" s="272" t="s">
        <v>494</v>
      </c>
      <c r="D394" s="272" t="s">
        <v>494</v>
      </c>
      <c r="E394" s="272" t="s">
        <v>494</v>
      </c>
      <c r="F394" s="272" t="s">
        <v>494</v>
      </c>
      <c r="G394" s="272" t="s">
        <v>494</v>
      </c>
      <c r="H394" s="272" t="s">
        <v>494</v>
      </c>
      <c r="I394" s="272" t="s">
        <v>494</v>
      </c>
      <c r="J394" s="25" t="s">
        <v>141</v>
      </c>
      <c r="L394" t="s">
        <v>331</v>
      </c>
      <c r="M394" t="s">
        <v>1807</v>
      </c>
      <c r="N394" t="s">
        <v>1808</v>
      </c>
      <c r="O394" t="s">
        <v>1809</v>
      </c>
      <c r="P394" t="s">
        <v>1727</v>
      </c>
      <c r="Q394" t="s">
        <v>1728</v>
      </c>
      <c r="R394" t="s">
        <v>1810</v>
      </c>
      <c r="S394" t="s">
        <v>1811</v>
      </c>
      <c r="T394" s="25" t="s">
        <v>141</v>
      </c>
    </row>
    <row r="395" spans="2:20" ht="15">
      <c r="B395" s="393" t="s">
        <v>332</v>
      </c>
      <c r="C395" s="272" t="s">
        <v>494</v>
      </c>
      <c r="D395" s="272" t="s">
        <v>494</v>
      </c>
      <c r="E395" s="272" t="s">
        <v>494</v>
      </c>
      <c r="F395" s="272" t="s">
        <v>494</v>
      </c>
      <c r="G395" s="272" t="s">
        <v>494</v>
      </c>
      <c r="H395" s="272" t="s">
        <v>494</v>
      </c>
      <c r="I395" s="272" t="s">
        <v>494</v>
      </c>
      <c r="J395" s="25" t="s">
        <v>141</v>
      </c>
      <c r="L395" t="s">
        <v>332</v>
      </c>
      <c r="M395" t="s">
        <v>1731</v>
      </c>
      <c r="N395" t="s">
        <v>1732</v>
      </c>
      <c r="O395" t="s">
        <v>1733</v>
      </c>
      <c r="P395" t="s">
        <v>1734</v>
      </c>
      <c r="Q395" t="s">
        <v>1735</v>
      </c>
      <c r="R395" t="s">
        <v>1736</v>
      </c>
      <c r="S395" t="s">
        <v>1737</v>
      </c>
      <c r="T395" s="25" t="s">
        <v>141</v>
      </c>
    </row>
    <row r="396" spans="2:20" ht="15">
      <c r="B396" s="673" t="s">
        <v>301</v>
      </c>
      <c r="C396" s="325"/>
      <c r="D396" s="325"/>
      <c r="E396" s="325"/>
      <c r="F396" s="325"/>
      <c r="G396" s="325"/>
      <c r="H396" s="329"/>
      <c r="I396" s="272" t="s">
        <v>494</v>
      </c>
      <c r="J396" s="25" t="s">
        <v>141</v>
      </c>
      <c r="L396" t="s">
        <v>301</v>
      </c>
      <c r="S396" t="s">
        <v>1744</v>
      </c>
      <c r="T396" s="25" t="s">
        <v>141</v>
      </c>
    </row>
    <row r="397" spans="2:20" ht="15">
      <c r="B397" s="3"/>
      <c r="C397" s="3"/>
      <c r="D397" s="3"/>
      <c r="E397" s="3"/>
      <c r="F397" s="3"/>
      <c r="G397" s="3"/>
      <c r="H397" s="3"/>
      <c r="I397" s="3"/>
      <c r="J397" s="25" t="s">
        <v>141</v>
      </c>
      <c r="T397" s="25" t="s">
        <v>141</v>
      </c>
    </row>
    <row r="398" spans="2:20" ht="15">
      <c r="B398" s="674" t="s">
        <v>302</v>
      </c>
      <c r="C398" s="272" t="s">
        <v>494</v>
      </c>
      <c r="D398" s="3"/>
      <c r="E398" s="3"/>
      <c r="F398" s="3"/>
      <c r="G398" s="3"/>
      <c r="H398" s="3"/>
      <c r="I398" s="3"/>
      <c r="J398" s="25" t="s">
        <v>141</v>
      </c>
      <c r="L398" t="s">
        <v>302</v>
      </c>
      <c r="M398" t="s">
        <v>1738</v>
      </c>
      <c r="T398" s="25" t="s">
        <v>141</v>
      </c>
    </row>
    <row r="399" spans="2:20" ht="15">
      <c r="B399" s="387" t="s">
        <v>333</v>
      </c>
      <c r="C399" s="272" t="s">
        <v>494</v>
      </c>
      <c r="D399" s="3"/>
      <c r="E399" s="3"/>
      <c r="F399" s="28"/>
      <c r="G399" s="3"/>
      <c r="H399" s="3"/>
      <c r="I399" s="3"/>
      <c r="J399" s="25" t="s">
        <v>141</v>
      </c>
      <c r="L399" t="s">
        <v>333</v>
      </c>
      <c r="M399" t="s">
        <v>1745</v>
      </c>
      <c r="T399" s="25" t="s">
        <v>141</v>
      </c>
    </row>
    <row r="400" spans="2:20" ht="15">
      <c r="B400" s="3"/>
      <c r="C400" s="3"/>
      <c r="D400" s="3"/>
      <c r="E400" s="3"/>
      <c r="F400" s="3"/>
      <c r="G400" s="3"/>
      <c r="H400" s="3"/>
      <c r="I400" s="3"/>
      <c r="J400" s="25" t="s">
        <v>141</v>
      </c>
      <c r="T400" s="25" t="s">
        <v>141</v>
      </c>
    </row>
    <row r="401" spans="2:20" ht="15">
      <c r="B401" s="388" t="s">
        <v>334</v>
      </c>
      <c r="C401" s="848" t="s">
        <v>193</v>
      </c>
      <c r="D401" s="850"/>
      <c r="E401" s="848" t="s">
        <v>194</v>
      </c>
      <c r="F401" s="850"/>
      <c r="G401" s="849"/>
      <c r="H401" s="3"/>
      <c r="I401" s="3"/>
      <c r="J401" s="25" t="s">
        <v>141</v>
      </c>
      <c r="L401" t="s">
        <v>334</v>
      </c>
      <c r="M401" t="s">
        <v>193</v>
      </c>
      <c r="O401" t="s">
        <v>194</v>
      </c>
      <c r="T401" s="25" t="s">
        <v>141</v>
      </c>
    </row>
    <row r="402" spans="2:20" ht="30">
      <c r="B402" s="393"/>
      <c r="C402" s="383" t="s">
        <v>256</v>
      </c>
      <c r="D402" s="383" t="s">
        <v>257</v>
      </c>
      <c r="E402" s="383" t="s">
        <v>256</v>
      </c>
      <c r="F402" s="383" t="s">
        <v>257</v>
      </c>
      <c r="G402" s="383" t="s">
        <v>335</v>
      </c>
      <c r="H402" s="3"/>
      <c r="I402" s="3"/>
      <c r="J402" s="25" t="s">
        <v>141</v>
      </c>
      <c r="M402" t="s">
        <v>256</v>
      </c>
      <c r="N402" t="s">
        <v>257</v>
      </c>
      <c r="O402" t="s">
        <v>256</v>
      </c>
      <c r="P402" t="s">
        <v>257</v>
      </c>
      <c r="Q402" t="s">
        <v>335</v>
      </c>
      <c r="T402" s="25" t="s">
        <v>141</v>
      </c>
    </row>
    <row r="403" spans="2:20" ht="15">
      <c r="B403" s="387" t="s">
        <v>336</v>
      </c>
      <c r="C403" s="272" t="s">
        <v>494</v>
      </c>
      <c r="D403" s="272" t="s">
        <v>494</v>
      </c>
      <c r="E403" s="272" t="s">
        <v>494</v>
      </c>
      <c r="F403" s="272" t="s">
        <v>494</v>
      </c>
      <c r="G403" s="272" t="s">
        <v>494</v>
      </c>
      <c r="H403" s="3"/>
      <c r="I403" s="3"/>
      <c r="J403" s="25" t="s">
        <v>141</v>
      </c>
      <c r="L403" t="s">
        <v>336</v>
      </c>
      <c r="M403" t="s">
        <v>1752</v>
      </c>
      <c r="N403" t="s">
        <v>1753</v>
      </c>
      <c r="O403" t="s">
        <v>1754</v>
      </c>
      <c r="P403" t="s">
        <v>1812</v>
      </c>
      <c r="Q403" t="s">
        <v>1755</v>
      </c>
      <c r="T403" s="25" t="s">
        <v>141</v>
      </c>
    </row>
    <row r="404" spans="2:20" ht="15">
      <c r="B404" s="3"/>
      <c r="C404" s="3"/>
      <c r="D404" s="3"/>
      <c r="E404" s="3"/>
      <c r="F404" s="3"/>
      <c r="G404" s="3"/>
      <c r="H404" s="3"/>
      <c r="I404" s="3"/>
      <c r="J404" s="25" t="s">
        <v>141</v>
      </c>
      <c r="T404" s="25" t="s">
        <v>141</v>
      </c>
    </row>
    <row r="405" spans="2:20" ht="15">
      <c r="B405" s="669" t="s">
        <v>337</v>
      </c>
      <c r="C405" s="272" t="s">
        <v>494</v>
      </c>
      <c r="D405" s="3"/>
      <c r="E405" s="3"/>
      <c r="F405" s="3"/>
      <c r="G405" s="3"/>
      <c r="H405" s="3"/>
      <c r="I405" s="3"/>
      <c r="J405" s="25" t="s">
        <v>141</v>
      </c>
      <c r="L405" t="s">
        <v>337</v>
      </c>
      <c r="M405" t="s">
        <v>1760</v>
      </c>
      <c r="T405" s="25" t="s">
        <v>141</v>
      </c>
    </row>
    <row r="406" spans="2:20" ht="15">
      <c r="B406" s="393" t="s">
        <v>338</v>
      </c>
      <c r="C406" s="272" t="s">
        <v>494</v>
      </c>
      <c r="D406" s="3"/>
      <c r="E406" s="3"/>
      <c r="F406" s="3"/>
      <c r="G406" s="3"/>
      <c r="H406" s="3"/>
      <c r="I406" s="3"/>
      <c r="J406" s="25" t="s">
        <v>141</v>
      </c>
      <c r="L406" t="s">
        <v>338</v>
      </c>
      <c r="M406" t="s">
        <v>1761</v>
      </c>
      <c r="T406" s="25" t="s">
        <v>141</v>
      </c>
    </row>
    <row r="407" spans="2:20" ht="15">
      <c r="B407" s="675" t="s">
        <v>339</v>
      </c>
      <c r="C407" s="272" t="s">
        <v>494</v>
      </c>
      <c r="D407" s="3"/>
      <c r="E407" s="3"/>
      <c r="F407" s="3"/>
      <c r="G407" s="3"/>
      <c r="H407" s="3"/>
      <c r="I407" s="3"/>
      <c r="J407" s="25" t="s">
        <v>141</v>
      </c>
      <c r="L407" t="s">
        <v>339</v>
      </c>
      <c r="M407" t="s">
        <v>1762</v>
      </c>
      <c r="T407" s="25" t="s">
        <v>141</v>
      </c>
    </row>
    <row r="408" spans="10:20" ht="15">
      <c r="J408" s="25" t="s">
        <v>141</v>
      </c>
      <c r="T408" s="25" t="s">
        <v>141</v>
      </c>
    </row>
    <row r="409" spans="1:20" ht="18.75">
      <c r="A409" s="62" t="s">
        <v>369</v>
      </c>
      <c r="B409" s="710" t="s">
        <v>340</v>
      </c>
      <c r="C409" s="339"/>
      <c r="J409" s="25" t="s">
        <v>141</v>
      </c>
      <c r="L409" t="s">
        <v>340</v>
      </c>
      <c r="T409" s="25" t="s">
        <v>141</v>
      </c>
    </row>
    <row r="410" spans="10:20" ht="15">
      <c r="J410" s="25" t="s">
        <v>141</v>
      </c>
      <c r="T410" s="25" t="s">
        <v>141</v>
      </c>
    </row>
    <row r="411" spans="2:20" ht="30">
      <c r="B411" s="679" t="s">
        <v>341</v>
      </c>
      <c r="C411" s="383" t="s">
        <v>342</v>
      </c>
      <c r="J411" s="25" t="s">
        <v>141</v>
      </c>
      <c r="L411" t="s">
        <v>341</v>
      </c>
      <c r="M411" t="s">
        <v>342</v>
      </c>
      <c r="T411" s="25" t="s">
        <v>141</v>
      </c>
    </row>
    <row r="412" spans="2:20" ht="15">
      <c r="B412" s="681" t="s">
        <v>343</v>
      </c>
      <c r="C412" s="274" t="s">
        <v>494</v>
      </c>
      <c r="J412" s="25" t="s">
        <v>141</v>
      </c>
      <c r="L412" t="s">
        <v>343</v>
      </c>
      <c r="M412" t="s">
        <v>1660</v>
      </c>
      <c r="T412" s="25" t="s">
        <v>141</v>
      </c>
    </row>
    <row r="413" spans="2:20" ht="15">
      <c r="B413" s="676" t="s">
        <v>344</v>
      </c>
      <c r="C413" s="274" t="s">
        <v>494</v>
      </c>
      <c r="J413" s="25" t="s">
        <v>141</v>
      </c>
      <c r="L413" t="s">
        <v>344</v>
      </c>
      <c r="M413" t="s">
        <v>1667</v>
      </c>
      <c r="T413" s="25" t="s">
        <v>141</v>
      </c>
    </row>
    <row r="414" spans="2:20" ht="15">
      <c r="B414" s="676" t="s">
        <v>345</v>
      </c>
      <c r="C414" s="274" t="s">
        <v>494</v>
      </c>
      <c r="J414" s="25" t="s">
        <v>141</v>
      </c>
      <c r="L414" t="s">
        <v>345</v>
      </c>
      <c r="M414" t="s">
        <v>1674</v>
      </c>
      <c r="T414" s="25" t="s">
        <v>141</v>
      </c>
    </row>
    <row r="415" spans="2:20" ht="15">
      <c r="B415" s="678" t="s">
        <v>346</v>
      </c>
      <c r="C415" s="274" t="s">
        <v>494</v>
      </c>
      <c r="J415" s="25" t="s">
        <v>141</v>
      </c>
      <c r="L415" t="s">
        <v>1813</v>
      </c>
      <c r="M415" t="s">
        <v>1683</v>
      </c>
      <c r="T415" s="25" t="s">
        <v>141</v>
      </c>
    </row>
    <row r="416" spans="2:20" ht="15">
      <c r="B416" s="676" t="s">
        <v>347</v>
      </c>
      <c r="C416" s="274" t="s">
        <v>494</v>
      </c>
      <c r="J416" s="25" t="s">
        <v>141</v>
      </c>
      <c r="L416" t="s">
        <v>347</v>
      </c>
      <c r="M416" t="s">
        <v>1690</v>
      </c>
      <c r="T416" s="25" t="s">
        <v>141</v>
      </c>
    </row>
    <row r="417" spans="2:20" ht="15">
      <c r="B417" s="676" t="s">
        <v>348</v>
      </c>
      <c r="C417" s="274" t="s">
        <v>494</v>
      </c>
      <c r="J417" s="25" t="s">
        <v>141</v>
      </c>
      <c r="L417" t="s">
        <v>348</v>
      </c>
      <c r="M417" t="s">
        <v>1697</v>
      </c>
      <c r="T417" s="25" t="s">
        <v>141</v>
      </c>
    </row>
    <row r="418" spans="2:20" ht="15">
      <c r="B418" s="676" t="s">
        <v>349</v>
      </c>
      <c r="C418" s="274" t="s">
        <v>494</v>
      </c>
      <c r="J418" s="25" t="s">
        <v>141</v>
      </c>
      <c r="L418" t="s">
        <v>349</v>
      </c>
      <c r="M418" t="s">
        <v>1704</v>
      </c>
      <c r="T418" s="25" t="s">
        <v>141</v>
      </c>
    </row>
    <row r="419" spans="2:20" ht="15">
      <c r="B419" s="676" t="s">
        <v>350</v>
      </c>
      <c r="C419" s="274" t="s">
        <v>494</v>
      </c>
      <c r="J419" s="25" t="s">
        <v>141</v>
      </c>
      <c r="L419" t="s">
        <v>1814</v>
      </c>
      <c r="M419" t="s">
        <v>1711</v>
      </c>
      <c r="T419" s="25" t="s">
        <v>141</v>
      </c>
    </row>
    <row r="420" spans="2:20" ht="30">
      <c r="B420" s="676" t="s">
        <v>351</v>
      </c>
      <c r="C420" s="274" t="s">
        <v>494</v>
      </c>
      <c r="J420" s="25" t="s">
        <v>141</v>
      </c>
      <c r="L420" t="s">
        <v>351</v>
      </c>
      <c r="M420" t="s">
        <v>1718</v>
      </c>
      <c r="T420" s="25" t="s">
        <v>141</v>
      </c>
    </row>
    <row r="421" spans="2:20" ht="15">
      <c r="B421" s="676" t="s">
        <v>352</v>
      </c>
      <c r="C421" s="274" t="s">
        <v>494</v>
      </c>
      <c r="J421" s="25" t="s">
        <v>141</v>
      </c>
      <c r="L421" t="s">
        <v>352</v>
      </c>
      <c r="M421" t="s">
        <v>1802</v>
      </c>
      <c r="T421" s="25" t="s">
        <v>141</v>
      </c>
    </row>
    <row r="422" spans="2:20" ht="15">
      <c r="B422" s="678" t="s">
        <v>353</v>
      </c>
      <c r="C422" s="274" t="s">
        <v>494</v>
      </c>
      <c r="J422" s="25" t="s">
        <v>141</v>
      </c>
      <c r="L422" t="s">
        <v>353</v>
      </c>
      <c r="M422" t="s">
        <v>1807</v>
      </c>
      <c r="T422" s="25" t="s">
        <v>141</v>
      </c>
    </row>
    <row r="423" spans="2:20" ht="15">
      <c r="B423" s="680" t="s">
        <v>354</v>
      </c>
      <c r="C423" s="272" t="s">
        <v>494</v>
      </c>
      <c r="J423" s="25" t="s">
        <v>141</v>
      </c>
      <c r="L423" t="s">
        <v>354</v>
      </c>
      <c r="M423" t="s">
        <v>1731</v>
      </c>
      <c r="T423" s="25" t="s">
        <v>141</v>
      </c>
    </row>
    <row r="424" spans="2:20" ht="15">
      <c r="B424" s="680" t="s">
        <v>355</v>
      </c>
      <c r="C424" s="272" t="s">
        <v>494</v>
      </c>
      <c r="J424" s="25" t="s">
        <v>141</v>
      </c>
      <c r="L424" t="s">
        <v>355</v>
      </c>
      <c r="M424" t="s">
        <v>1738</v>
      </c>
      <c r="T424" s="25" t="s">
        <v>141</v>
      </c>
    </row>
    <row r="425" spans="2:20" ht="15">
      <c r="B425" s="680" t="s">
        <v>356</v>
      </c>
      <c r="C425" s="272" t="s">
        <v>494</v>
      </c>
      <c r="J425" s="25" t="s">
        <v>141</v>
      </c>
      <c r="L425" t="s">
        <v>356</v>
      </c>
      <c r="M425" t="s">
        <v>1745</v>
      </c>
      <c r="T425" s="25" t="s">
        <v>141</v>
      </c>
    </row>
    <row r="426" spans="2:20" ht="15">
      <c r="B426" s="680" t="s">
        <v>357</v>
      </c>
      <c r="C426" s="272" t="s">
        <v>494</v>
      </c>
      <c r="J426" s="25" t="s">
        <v>141</v>
      </c>
      <c r="L426" t="s">
        <v>357</v>
      </c>
      <c r="M426" t="s">
        <v>1752</v>
      </c>
      <c r="T426" s="25" t="s">
        <v>141</v>
      </c>
    </row>
    <row r="427" spans="2:20" ht="15">
      <c r="B427" s="678" t="s">
        <v>358</v>
      </c>
      <c r="C427" s="272" t="s">
        <v>494</v>
      </c>
      <c r="J427" s="25" t="s">
        <v>141</v>
      </c>
      <c r="L427" t="s">
        <v>358</v>
      </c>
      <c r="M427" t="s">
        <v>1760</v>
      </c>
      <c r="T427" s="25" t="s">
        <v>141</v>
      </c>
    </row>
    <row r="428" spans="10:20" ht="15">
      <c r="J428" s="25" t="s">
        <v>141</v>
      </c>
      <c r="T428" s="25" t="s">
        <v>141</v>
      </c>
    </row>
    <row r="429" spans="1:20" ht="18.75">
      <c r="A429" s="62" t="s">
        <v>370</v>
      </c>
      <c r="B429" s="710" t="s">
        <v>880</v>
      </c>
      <c r="C429" s="710"/>
      <c r="J429" s="25" t="s">
        <v>141</v>
      </c>
      <c r="L429" t="s">
        <v>880</v>
      </c>
      <c r="T429" s="25" t="s">
        <v>141</v>
      </c>
    </row>
    <row r="430" spans="4:20" ht="15">
      <c r="D430" s="339"/>
      <c r="E430" s="339"/>
      <c r="F430" s="339"/>
      <c r="G430" s="339"/>
      <c r="J430" s="25" t="s">
        <v>141</v>
      </c>
      <c r="T430" s="25" t="s">
        <v>141</v>
      </c>
    </row>
    <row r="431" spans="2:20" ht="15">
      <c r="B431" s="685" t="s">
        <v>373</v>
      </c>
      <c r="C431" s="686"/>
      <c r="D431" s="339"/>
      <c r="E431" s="339"/>
      <c r="F431" s="339"/>
      <c r="G431" s="339"/>
      <c r="J431" s="25" t="s">
        <v>141</v>
      </c>
      <c r="L431" t="s">
        <v>373</v>
      </c>
      <c r="M431" t="s">
        <v>372</v>
      </c>
      <c r="T431" s="25" t="s">
        <v>141</v>
      </c>
    </row>
    <row r="432" spans="2:20" ht="18">
      <c r="B432" s="683" t="s">
        <v>374</v>
      </c>
      <c r="C432" s="272" t="s">
        <v>494</v>
      </c>
      <c r="D432" s="339"/>
      <c r="E432" s="339"/>
      <c r="F432" s="339"/>
      <c r="G432" s="339"/>
      <c r="J432" s="25" t="s">
        <v>141</v>
      </c>
      <c r="L432" t="s">
        <v>1815</v>
      </c>
      <c r="M432" t="s">
        <v>1660</v>
      </c>
      <c r="T432" s="25" t="s">
        <v>141</v>
      </c>
    </row>
    <row r="433" spans="2:20" ht="15">
      <c r="B433" s="13"/>
      <c r="C433" s="3"/>
      <c r="D433" s="339"/>
      <c r="E433" s="339"/>
      <c r="F433" s="339"/>
      <c r="G433" s="339"/>
      <c r="J433" s="25" t="s">
        <v>141</v>
      </c>
      <c r="T433" s="25" t="s">
        <v>141</v>
      </c>
    </row>
    <row r="434" spans="2:20" ht="75">
      <c r="B434" s="694" t="s">
        <v>375</v>
      </c>
      <c r="C434" s="695"/>
      <c r="D434" s="695"/>
      <c r="E434" s="696" t="s">
        <v>376</v>
      </c>
      <c r="F434" s="697" t="s">
        <v>377</v>
      </c>
      <c r="J434" s="25" t="s">
        <v>141</v>
      </c>
      <c r="O434" t="s">
        <v>376</v>
      </c>
      <c r="P434" t="s">
        <v>377</v>
      </c>
      <c r="T434" s="25" t="s">
        <v>141</v>
      </c>
    </row>
    <row r="435" spans="2:20" ht="15">
      <c r="B435" s="698" t="s">
        <v>378</v>
      </c>
      <c r="C435" s="21"/>
      <c r="D435" s="21"/>
      <c r="E435" s="272" t="s">
        <v>494</v>
      </c>
      <c r="F435" s="272" t="s">
        <v>494</v>
      </c>
      <c r="J435" s="25" t="s">
        <v>141</v>
      </c>
      <c r="L435" t="s">
        <v>378</v>
      </c>
      <c r="O435" t="s">
        <v>1669</v>
      </c>
      <c r="P435" t="s">
        <v>1671</v>
      </c>
      <c r="T435" s="25" t="s">
        <v>141</v>
      </c>
    </row>
    <row r="436" spans="2:20" ht="15">
      <c r="B436" s="698" t="s">
        <v>379</v>
      </c>
      <c r="C436" s="21"/>
      <c r="D436" s="21"/>
      <c r="E436" s="272" t="s">
        <v>494</v>
      </c>
      <c r="F436" s="272" t="s">
        <v>494</v>
      </c>
      <c r="J436" s="25" t="s">
        <v>141</v>
      </c>
      <c r="L436" t="s">
        <v>379</v>
      </c>
      <c r="O436" t="s">
        <v>1676</v>
      </c>
      <c r="P436" t="s">
        <v>1678</v>
      </c>
      <c r="T436" s="25" t="s">
        <v>141</v>
      </c>
    </row>
    <row r="437" spans="2:20" ht="15">
      <c r="B437" s="698" t="s">
        <v>380</v>
      </c>
      <c r="C437" s="21"/>
      <c r="D437" s="21"/>
      <c r="E437" s="272" t="s">
        <v>494</v>
      </c>
      <c r="F437" s="272" t="s">
        <v>494</v>
      </c>
      <c r="J437" s="25" t="s">
        <v>141</v>
      </c>
      <c r="L437" t="s">
        <v>380</v>
      </c>
      <c r="O437" t="s">
        <v>1685</v>
      </c>
      <c r="P437" t="s">
        <v>1687</v>
      </c>
      <c r="T437" s="25" t="s">
        <v>141</v>
      </c>
    </row>
    <row r="438" spans="2:20" ht="15">
      <c r="B438" s="689" t="s">
        <v>381</v>
      </c>
      <c r="C438" s="21"/>
      <c r="D438" s="21"/>
      <c r="E438" s="272" t="s">
        <v>494</v>
      </c>
      <c r="F438" s="272" t="s">
        <v>494</v>
      </c>
      <c r="J438" s="25" t="s">
        <v>141</v>
      </c>
      <c r="L438" t="s">
        <v>381</v>
      </c>
      <c r="O438" t="s">
        <v>1692</v>
      </c>
      <c r="P438" t="s">
        <v>1694</v>
      </c>
      <c r="T438" s="25" t="s">
        <v>141</v>
      </c>
    </row>
    <row r="439" spans="2:20" ht="15">
      <c r="B439" s="689" t="s">
        <v>382</v>
      </c>
      <c r="C439" s="21"/>
      <c r="D439" s="21"/>
      <c r="E439" s="272" t="s">
        <v>494</v>
      </c>
      <c r="F439" s="272" t="s">
        <v>494</v>
      </c>
      <c r="J439" s="25" t="s">
        <v>141</v>
      </c>
      <c r="L439" t="s">
        <v>382</v>
      </c>
      <c r="O439" t="s">
        <v>1699</v>
      </c>
      <c r="P439" t="s">
        <v>1701</v>
      </c>
      <c r="T439" s="25" t="s">
        <v>141</v>
      </c>
    </row>
    <row r="440" spans="2:20" ht="15">
      <c r="B440" s="689" t="s">
        <v>383</v>
      </c>
      <c r="C440" s="21"/>
      <c r="D440" s="21"/>
      <c r="E440" s="272" t="s">
        <v>494</v>
      </c>
      <c r="F440" s="272" t="s">
        <v>494</v>
      </c>
      <c r="J440" s="25" t="s">
        <v>141</v>
      </c>
      <c r="L440" t="s">
        <v>383</v>
      </c>
      <c r="O440" t="s">
        <v>1706</v>
      </c>
      <c r="P440" t="s">
        <v>1708</v>
      </c>
      <c r="T440" s="25" t="s">
        <v>141</v>
      </c>
    </row>
    <row r="441" spans="2:20" ht="15">
      <c r="B441" s="689" t="s">
        <v>384</v>
      </c>
      <c r="C441" s="21"/>
      <c r="D441" s="21"/>
      <c r="E441" s="272" t="s">
        <v>494</v>
      </c>
      <c r="F441" s="272" t="s">
        <v>494</v>
      </c>
      <c r="J441" s="25" t="s">
        <v>141</v>
      </c>
      <c r="L441" t="s">
        <v>384</v>
      </c>
      <c r="O441" t="s">
        <v>1713</v>
      </c>
      <c r="P441" t="s">
        <v>1715</v>
      </c>
      <c r="T441" s="25" t="s">
        <v>141</v>
      </c>
    </row>
    <row r="442" spans="2:20" ht="15">
      <c r="B442" s="689" t="s">
        <v>385</v>
      </c>
      <c r="C442" s="21"/>
      <c r="D442" s="21"/>
      <c r="E442" s="272" t="s">
        <v>494</v>
      </c>
      <c r="F442" s="272" t="s">
        <v>494</v>
      </c>
      <c r="J442" s="25" t="s">
        <v>141</v>
      </c>
      <c r="L442" t="s">
        <v>385</v>
      </c>
      <c r="O442" t="s">
        <v>1720</v>
      </c>
      <c r="P442" t="s">
        <v>1722</v>
      </c>
      <c r="T442" s="25" t="s">
        <v>141</v>
      </c>
    </row>
    <row r="443" spans="2:20" ht="15">
      <c r="B443" s="689" t="s">
        <v>386</v>
      </c>
      <c r="C443" s="21"/>
      <c r="D443" s="21"/>
      <c r="E443" s="272" t="s">
        <v>494</v>
      </c>
      <c r="F443" s="272" t="s">
        <v>494</v>
      </c>
      <c r="J443" s="25" t="s">
        <v>141</v>
      </c>
      <c r="L443" t="s">
        <v>386</v>
      </c>
      <c r="O443" t="s">
        <v>1804</v>
      </c>
      <c r="P443" t="s">
        <v>1725</v>
      </c>
      <c r="T443" s="25" t="s">
        <v>141</v>
      </c>
    </row>
    <row r="444" spans="2:20" ht="15">
      <c r="B444" s="689" t="s">
        <v>387</v>
      </c>
      <c r="C444" s="21"/>
      <c r="D444" s="21"/>
      <c r="E444" s="272" t="s">
        <v>494</v>
      </c>
      <c r="F444" s="272" t="s">
        <v>494</v>
      </c>
      <c r="J444" s="25" t="s">
        <v>141</v>
      </c>
      <c r="L444" t="s">
        <v>387</v>
      </c>
      <c r="O444" t="s">
        <v>1809</v>
      </c>
      <c r="P444" t="s">
        <v>1727</v>
      </c>
      <c r="T444" s="25" t="s">
        <v>141</v>
      </c>
    </row>
    <row r="445" spans="2:20" ht="15">
      <c r="B445" s="689" t="s">
        <v>388</v>
      </c>
      <c r="C445" s="21"/>
      <c r="D445" s="21"/>
      <c r="E445" s="272" t="s">
        <v>494</v>
      </c>
      <c r="F445" s="272" t="s">
        <v>494</v>
      </c>
      <c r="J445" s="25" t="s">
        <v>141</v>
      </c>
      <c r="L445" t="s">
        <v>388</v>
      </c>
      <c r="O445" t="s">
        <v>1733</v>
      </c>
      <c r="P445" t="s">
        <v>1734</v>
      </c>
      <c r="T445" s="25" t="s">
        <v>141</v>
      </c>
    </row>
    <row r="446" spans="2:20" ht="15">
      <c r="B446" s="689" t="s">
        <v>389</v>
      </c>
      <c r="C446" s="21"/>
      <c r="D446" s="21"/>
      <c r="E446" s="272" t="s">
        <v>494</v>
      </c>
      <c r="F446" s="272" t="s">
        <v>494</v>
      </c>
      <c r="J446" s="25" t="s">
        <v>141</v>
      </c>
      <c r="L446" t="s">
        <v>389</v>
      </c>
      <c r="O446" t="s">
        <v>1740</v>
      </c>
      <c r="P446" t="s">
        <v>1741</v>
      </c>
      <c r="T446" s="25" t="s">
        <v>141</v>
      </c>
    </row>
    <row r="447" spans="2:20" ht="15">
      <c r="B447" s="689" t="s">
        <v>390</v>
      </c>
      <c r="C447" s="21"/>
      <c r="D447" s="21"/>
      <c r="E447" s="272" t="s">
        <v>494</v>
      </c>
      <c r="F447" s="272" t="s">
        <v>494</v>
      </c>
      <c r="J447" s="25" t="s">
        <v>141</v>
      </c>
      <c r="L447" t="s">
        <v>390</v>
      </c>
      <c r="O447" t="s">
        <v>1747</v>
      </c>
      <c r="P447" t="s">
        <v>1748</v>
      </c>
      <c r="T447" s="25" t="s">
        <v>141</v>
      </c>
    </row>
    <row r="448" spans="2:20" ht="15">
      <c r="B448" s="689" t="s">
        <v>391</v>
      </c>
      <c r="C448" s="21"/>
      <c r="D448" s="21"/>
      <c r="E448" s="272" t="s">
        <v>494</v>
      </c>
      <c r="F448" s="272" t="s">
        <v>494</v>
      </c>
      <c r="J448" s="25" t="s">
        <v>141</v>
      </c>
      <c r="L448" t="s">
        <v>391</v>
      </c>
      <c r="O448" t="s">
        <v>1754</v>
      </c>
      <c r="P448" t="s">
        <v>1755</v>
      </c>
      <c r="T448" s="25" t="s">
        <v>141</v>
      </c>
    </row>
    <row r="449" spans="2:20" ht="15">
      <c r="B449" s="689" t="s">
        <v>392</v>
      </c>
      <c r="C449" s="21"/>
      <c r="D449" s="21"/>
      <c r="E449" s="272" t="s">
        <v>494</v>
      </c>
      <c r="F449" s="272" t="s">
        <v>494</v>
      </c>
      <c r="J449" s="25" t="s">
        <v>141</v>
      </c>
      <c r="L449" t="s">
        <v>392</v>
      </c>
      <c r="O449" t="s">
        <v>1816</v>
      </c>
      <c r="P449" t="s">
        <v>1817</v>
      </c>
      <c r="T449" s="25" t="s">
        <v>141</v>
      </c>
    </row>
    <row r="450" spans="2:20" ht="15">
      <c r="B450" s="699" t="s">
        <v>300</v>
      </c>
      <c r="C450" s="700"/>
      <c r="D450" s="700"/>
      <c r="E450" s="272" t="s">
        <v>494</v>
      </c>
      <c r="F450" s="272" t="s">
        <v>494</v>
      </c>
      <c r="J450" s="25" t="s">
        <v>141</v>
      </c>
      <c r="L450" t="s">
        <v>300</v>
      </c>
      <c r="O450" t="s">
        <v>1818</v>
      </c>
      <c r="P450" t="s">
        <v>1819</v>
      </c>
      <c r="T450" s="25" t="s">
        <v>141</v>
      </c>
    </row>
    <row r="451" spans="2:20" ht="15">
      <c r="B451" s="8"/>
      <c r="C451" s="19"/>
      <c r="D451" s="8"/>
      <c r="E451" s="19"/>
      <c r="F451" s="19"/>
      <c r="J451" s="25" t="s">
        <v>141</v>
      </c>
      <c r="T451" s="25" t="s">
        <v>141</v>
      </c>
    </row>
    <row r="452" spans="2:20" ht="15">
      <c r="B452" s="685" t="s">
        <v>393</v>
      </c>
      <c r="C452" s="686"/>
      <c r="D452" s="8"/>
      <c r="E452" s="8"/>
      <c r="F452" s="8"/>
      <c r="J452" s="25" t="s">
        <v>141</v>
      </c>
      <c r="L452" t="s">
        <v>393</v>
      </c>
      <c r="T452" s="25" t="s">
        <v>141</v>
      </c>
    </row>
    <row r="453" spans="2:20" ht="18">
      <c r="B453" s="683" t="s">
        <v>394</v>
      </c>
      <c r="C453" s="272" t="s">
        <v>494</v>
      </c>
      <c r="D453" s="3"/>
      <c r="E453" s="3"/>
      <c r="F453" s="3"/>
      <c r="J453" s="25" t="s">
        <v>141</v>
      </c>
      <c r="L453" t="s">
        <v>1820</v>
      </c>
      <c r="M453" t="s">
        <v>1762</v>
      </c>
      <c r="T453" s="25" t="s">
        <v>141</v>
      </c>
    </row>
    <row r="454" spans="2:20" ht="15.75" thickBot="1">
      <c r="B454" s="3"/>
      <c r="C454" s="3"/>
      <c r="D454" s="3"/>
      <c r="E454" s="3"/>
      <c r="F454" s="3"/>
      <c r="J454" s="25" t="s">
        <v>141</v>
      </c>
      <c r="T454" s="25" t="s">
        <v>141</v>
      </c>
    </row>
    <row r="455" spans="2:20" ht="60">
      <c r="B455" s="43"/>
      <c r="C455" s="51"/>
      <c r="D455" s="40"/>
      <c r="E455" s="398" t="s">
        <v>376</v>
      </c>
      <c r="F455" s="399" t="s">
        <v>395</v>
      </c>
      <c r="J455" s="25" t="s">
        <v>141</v>
      </c>
      <c r="O455" t="s">
        <v>376</v>
      </c>
      <c r="P455" t="s">
        <v>395</v>
      </c>
      <c r="T455" s="25" t="s">
        <v>141</v>
      </c>
    </row>
    <row r="456" spans="2:20" ht="15">
      <c r="B456" s="396" t="s">
        <v>396</v>
      </c>
      <c r="C456" s="23"/>
      <c r="D456" s="21"/>
      <c r="E456" s="272" t="s">
        <v>494</v>
      </c>
      <c r="F456" s="334"/>
      <c r="J456" s="25" t="s">
        <v>141</v>
      </c>
      <c r="L456" t="s">
        <v>396</v>
      </c>
      <c r="O456" t="s">
        <v>1821</v>
      </c>
      <c r="T456" s="25" t="s">
        <v>141</v>
      </c>
    </row>
    <row r="457" spans="2:20" ht="15">
      <c r="B457" s="396" t="s">
        <v>397</v>
      </c>
      <c r="C457" s="23"/>
      <c r="D457" s="21"/>
      <c r="E457" s="272" t="s">
        <v>494</v>
      </c>
      <c r="F457" s="334"/>
      <c r="J457" s="25" t="s">
        <v>141</v>
      </c>
      <c r="L457" t="s">
        <v>397</v>
      </c>
      <c r="O457" t="s">
        <v>1822</v>
      </c>
      <c r="T457" s="25" t="s">
        <v>141</v>
      </c>
    </row>
    <row r="458" spans="2:20" ht="15">
      <c r="B458" s="396" t="s">
        <v>398</v>
      </c>
      <c r="C458" s="23"/>
      <c r="D458" s="21"/>
      <c r="E458" s="272" t="s">
        <v>494</v>
      </c>
      <c r="F458" s="334"/>
      <c r="J458" s="25" t="s">
        <v>141</v>
      </c>
      <c r="L458" t="s">
        <v>398</v>
      </c>
      <c r="O458" t="s">
        <v>1769</v>
      </c>
      <c r="T458" s="25" t="s">
        <v>141</v>
      </c>
    </row>
    <row r="459" spans="2:20" ht="15">
      <c r="B459" s="396" t="s">
        <v>399</v>
      </c>
      <c r="C459" s="23"/>
      <c r="D459" s="21"/>
      <c r="E459" s="272" t="s">
        <v>494</v>
      </c>
      <c r="F459" s="334"/>
      <c r="J459" s="25" t="s">
        <v>141</v>
      </c>
      <c r="L459" t="s">
        <v>399</v>
      </c>
      <c r="O459" t="s">
        <v>1771</v>
      </c>
      <c r="T459" s="25" t="s">
        <v>141</v>
      </c>
    </row>
    <row r="460" spans="2:20" ht="15.75" thickBot="1">
      <c r="B460" s="395" t="s">
        <v>400</v>
      </c>
      <c r="C460" s="52"/>
      <c r="D460" s="42"/>
      <c r="E460" s="338"/>
      <c r="F460" s="272" t="s">
        <v>494</v>
      </c>
      <c r="J460" s="25" t="s">
        <v>141</v>
      </c>
      <c r="L460" t="s">
        <v>400</v>
      </c>
      <c r="P460" t="s">
        <v>1823</v>
      </c>
      <c r="T460" s="25" t="s">
        <v>141</v>
      </c>
    </row>
    <row r="461" spans="2:20" ht="15">
      <c r="B461" s="8"/>
      <c r="C461" s="19"/>
      <c r="D461" s="8"/>
      <c r="E461" s="8"/>
      <c r="F461" s="8"/>
      <c r="J461" s="25" t="s">
        <v>141</v>
      </c>
      <c r="T461" s="25" t="s">
        <v>141</v>
      </c>
    </row>
    <row r="462" spans="2:20" ht="15">
      <c r="B462" s="685" t="s">
        <v>401</v>
      </c>
      <c r="C462" s="686"/>
      <c r="D462" s="3"/>
      <c r="E462" s="3"/>
      <c r="F462" s="3"/>
      <c r="J462" s="25" t="s">
        <v>141</v>
      </c>
      <c r="L462" t="s">
        <v>401</v>
      </c>
      <c r="T462" s="25" t="s">
        <v>141</v>
      </c>
    </row>
    <row r="463" spans="2:20" ht="15">
      <c r="B463" s="674" t="s">
        <v>402</v>
      </c>
      <c r="C463" s="272" t="s">
        <v>494</v>
      </c>
      <c r="D463" s="3"/>
      <c r="E463" s="3"/>
      <c r="F463" s="3"/>
      <c r="J463" s="25" t="s">
        <v>141</v>
      </c>
      <c r="L463" t="s">
        <v>402</v>
      </c>
      <c r="M463" t="s">
        <v>1776</v>
      </c>
      <c r="T463" s="25" t="s">
        <v>141</v>
      </c>
    </row>
    <row r="464" spans="2:20" ht="15">
      <c r="B464" s="393" t="s">
        <v>139</v>
      </c>
      <c r="C464" s="272" t="s">
        <v>494</v>
      </c>
      <c r="D464" s="3"/>
      <c r="E464" s="3"/>
      <c r="F464" s="3"/>
      <c r="J464" s="25" t="s">
        <v>141</v>
      </c>
      <c r="L464" t="s">
        <v>139</v>
      </c>
      <c r="M464" t="s">
        <v>1778</v>
      </c>
      <c r="T464" s="25" t="s">
        <v>141</v>
      </c>
    </row>
    <row r="465" spans="2:20" ht="15">
      <c r="B465" s="393" t="s">
        <v>403</v>
      </c>
      <c r="C465" s="272" t="s">
        <v>494</v>
      </c>
      <c r="D465" s="3"/>
      <c r="E465" s="3"/>
      <c r="F465" s="3"/>
      <c r="J465" s="25" t="s">
        <v>141</v>
      </c>
      <c r="L465" t="s">
        <v>403</v>
      </c>
      <c r="M465" t="s">
        <v>1781</v>
      </c>
      <c r="T465" s="25" t="s">
        <v>141</v>
      </c>
    </row>
    <row r="466" spans="2:20" ht="15">
      <c r="B466" s="393" t="s">
        <v>404</v>
      </c>
      <c r="C466" s="272" t="s">
        <v>494</v>
      </c>
      <c r="D466" s="3"/>
      <c r="E466" s="3"/>
      <c r="F466" s="3"/>
      <c r="J466" s="25" t="s">
        <v>141</v>
      </c>
      <c r="L466" t="s">
        <v>404</v>
      </c>
      <c r="M466" t="s">
        <v>1783</v>
      </c>
      <c r="T466" s="25" t="s">
        <v>141</v>
      </c>
    </row>
    <row r="467" spans="2:20" ht="15">
      <c r="B467" s="393" t="s">
        <v>405</v>
      </c>
      <c r="C467" s="272" t="s">
        <v>494</v>
      </c>
      <c r="D467" s="3"/>
      <c r="E467" s="3"/>
      <c r="F467" s="3"/>
      <c r="J467" s="25" t="s">
        <v>141</v>
      </c>
      <c r="L467" t="s">
        <v>405</v>
      </c>
      <c r="M467" t="s">
        <v>1824</v>
      </c>
      <c r="T467" s="25" t="s">
        <v>141</v>
      </c>
    </row>
    <row r="468" spans="2:20" ht="15">
      <c r="B468" s="393" t="s">
        <v>406</v>
      </c>
      <c r="C468" s="272" t="s">
        <v>494</v>
      </c>
      <c r="D468" s="3"/>
      <c r="E468" s="3"/>
      <c r="F468" s="3"/>
      <c r="J468" s="25" t="s">
        <v>141</v>
      </c>
      <c r="L468" t="s">
        <v>406</v>
      </c>
      <c r="M468" t="s">
        <v>1825</v>
      </c>
      <c r="T468" s="25" t="s">
        <v>141</v>
      </c>
    </row>
    <row r="469" spans="2:20" ht="15">
      <c r="B469" s="461" t="s">
        <v>407</v>
      </c>
      <c r="C469" s="272" t="s">
        <v>494</v>
      </c>
      <c r="D469" s="3"/>
      <c r="E469" s="3"/>
      <c r="F469" s="3"/>
      <c r="J469" s="25" t="s">
        <v>141</v>
      </c>
      <c r="L469" t="s">
        <v>407</v>
      </c>
      <c r="M469" t="s">
        <v>1826</v>
      </c>
      <c r="T469" s="25" t="s">
        <v>141</v>
      </c>
    </row>
    <row r="470" spans="10:20" ht="15">
      <c r="J470" s="25" t="s">
        <v>141</v>
      </c>
      <c r="T470" s="25" t="s">
        <v>141</v>
      </c>
    </row>
    <row r="471" spans="1:20" ht="18.75">
      <c r="A471" s="62" t="s">
        <v>371</v>
      </c>
      <c r="B471" s="710" t="s">
        <v>881</v>
      </c>
      <c r="C471" s="710"/>
      <c r="F471" s="339"/>
      <c r="J471" s="25" t="s">
        <v>141</v>
      </c>
      <c r="L471" t="s">
        <v>881</v>
      </c>
      <c r="T471" s="25" t="s">
        <v>141</v>
      </c>
    </row>
    <row r="472" spans="6:20" ht="15.75" thickBot="1">
      <c r="F472" s="339"/>
      <c r="J472" s="25" t="s">
        <v>141</v>
      </c>
      <c r="T472" s="25" t="s">
        <v>141</v>
      </c>
    </row>
    <row r="473" spans="2:20" ht="15">
      <c r="B473" s="47"/>
      <c r="C473" s="40"/>
      <c r="D473" s="863" t="s">
        <v>372</v>
      </c>
      <c r="E473" s="864"/>
      <c r="F473" s="339"/>
      <c r="G473" s="3"/>
      <c r="H473" s="3"/>
      <c r="I473" s="3"/>
      <c r="J473" s="25" t="s">
        <v>141</v>
      </c>
      <c r="N473" t="s">
        <v>372</v>
      </c>
      <c r="T473" s="25" t="s">
        <v>141</v>
      </c>
    </row>
    <row r="474" spans="2:20" ht="15">
      <c r="B474" s="48"/>
      <c r="C474" s="21"/>
      <c r="D474" s="400" t="s">
        <v>408</v>
      </c>
      <c r="E474" s="401" t="s">
        <v>409</v>
      </c>
      <c r="F474" s="339"/>
      <c r="G474" s="26"/>
      <c r="H474" s="26"/>
      <c r="I474" s="26"/>
      <c r="J474" s="25" t="s">
        <v>141</v>
      </c>
      <c r="N474" t="s">
        <v>408</v>
      </c>
      <c r="O474" t="s">
        <v>409</v>
      </c>
      <c r="T474" s="25" t="s">
        <v>141</v>
      </c>
    </row>
    <row r="475" spans="2:20" ht="18">
      <c r="B475" s="45"/>
      <c r="C475" s="14"/>
      <c r="D475" s="402" t="s">
        <v>410</v>
      </c>
      <c r="E475" s="403" t="s">
        <v>411</v>
      </c>
      <c r="F475" s="339"/>
      <c r="G475" s="26"/>
      <c r="H475" s="26"/>
      <c r="I475" s="26"/>
      <c r="J475" s="25" t="s">
        <v>141</v>
      </c>
      <c r="N475" t="s">
        <v>1827</v>
      </c>
      <c r="O475" t="s">
        <v>1828</v>
      </c>
      <c r="T475" s="25" t="s">
        <v>141</v>
      </c>
    </row>
    <row r="476" spans="2:20" ht="15.75" thickBot="1">
      <c r="B476" s="404" t="s">
        <v>412</v>
      </c>
      <c r="C476" s="49"/>
      <c r="D476" s="272" t="s">
        <v>494</v>
      </c>
      <c r="E476" s="272" t="s">
        <v>494</v>
      </c>
      <c r="F476" s="339"/>
      <c r="G476" s="26"/>
      <c r="H476" s="26"/>
      <c r="I476" s="26"/>
      <c r="J476" s="25" t="s">
        <v>141</v>
      </c>
      <c r="L476" t="s">
        <v>412</v>
      </c>
      <c r="N476" t="s">
        <v>1662</v>
      </c>
      <c r="O476" t="s">
        <v>1664</v>
      </c>
      <c r="T476" s="25" t="s">
        <v>141</v>
      </c>
    </row>
    <row r="477" spans="2:20" ht="15.75" thickBot="1">
      <c r="B477" s="3"/>
      <c r="C477" s="3"/>
      <c r="D477" s="3"/>
      <c r="E477" s="3"/>
      <c r="F477" s="339"/>
      <c r="G477" s="26"/>
      <c r="H477" s="26"/>
      <c r="I477" s="26"/>
      <c r="J477" s="25" t="s">
        <v>141</v>
      </c>
      <c r="T477" s="25" t="s">
        <v>141</v>
      </c>
    </row>
    <row r="478" spans="2:20" ht="15">
      <c r="B478" s="43"/>
      <c r="C478" s="44"/>
      <c r="D478" s="44"/>
      <c r="E478" s="44"/>
      <c r="F478" s="853" t="s">
        <v>375</v>
      </c>
      <c r="G478" s="853"/>
      <c r="H478" s="853"/>
      <c r="I478" s="854"/>
      <c r="J478" s="25" t="s">
        <v>141</v>
      </c>
      <c r="P478" t="s">
        <v>375</v>
      </c>
      <c r="T478" s="25" t="s">
        <v>141</v>
      </c>
    </row>
    <row r="479" spans="2:20" ht="15">
      <c r="B479" s="45"/>
      <c r="C479" s="35"/>
      <c r="D479" s="35"/>
      <c r="E479" s="35"/>
      <c r="F479" s="855" t="s">
        <v>408</v>
      </c>
      <c r="G479" s="855"/>
      <c r="H479" s="855" t="s">
        <v>409</v>
      </c>
      <c r="I479" s="856"/>
      <c r="J479" s="25" t="s">
        <v>141</v>
      </c>
      <c r="P479" t="s">
        <v>408</v>
      </c>
      <c r="R479" t="s">
        <v>409</v>
      </c>
      <c r="T479" s="25" t="s">
        <v>141</v>
      </c>
    </row>
    <row r="480" spans="2:20" ht="75">
      <c r="B480" s="41"/>
      <c r="C480" s="17"/>
      <c r="D480" s="17"/>
      <c r="E480" s="17"/>
      <c r="F480" s="405" t="s">
        <v>376</v>
      </c>
      <c r="G480" s="405" t="s">
        <v>377</v>
      </c>
      <c r="H480" s="405" t="s">
        <v>376</v>
      </c>
      <c r="I480" s="406" t="s">
        <v>377</v>
      </c>
      <c r="J480" s="25" t="s">
        <v>141</v>
      </c>
      <c r="P480" t="s">
        <v>376</v>
      </c>
      <c r="Q480" t="s">
        <v>377</v>
      </c>
      <c r="R480" t="s">
        <v>376</v>
      </c>
      <c r="S480" t="s">
        <v>377</v>
      </c>
      <c r="T480" s="25" t="s">
        <v>141</v>
      </c>
    </row>
    <row r="481" spans="2:20" ht="15">
      <c r="B481" s="396" t="s">
        <v>413</v>
      </c>
      <c r="C481" s="24"/>
      <c r="D481" s="21"/>
      <c r="E481" s="21"/>
      <c r="F481" s="272" t="s">
        <v>494</v>
      </c>
      <c r="G481" s="272" t="s">
        <v>494</v>
      </c>
      <c r="H481" s="272" t="s">
        <v>494</v>
      </c>
      <c r="I481" s="272" t="s">
        <v>494</v>
      </c>
      <c r="J481" s="25" t="s">
        <v>141</v>
      </c>
      <c r="L481" t="s">
        <v>413</v>
      </c>
      <c r="P481" t="s">
        <v>1673</v>
      </c>
      <c r="Q481" t="s">
        <v>1786</v>
      </c>
      <c r="R481" t="s">
        <v>1787</v>
      </c>
      <c r="S481" t="s">
        <v>1829</v>
      </c>
      <c r="T481" s="25" t="s">
        <v>141</v>
      </c>
    </row>
    <row r="482" spans="2:20" ht="15">
      <c r="B482" s="396" t="s">
        <v>298</v>
      </c>
      <c r="C482" s="24"/>
      <c r="D482" s="21"/>
      <c r="E482" s="21"/>
      <c r="F482" s="272" t="s">
        <v>494</v>
      </c>
      <c r="G482" s="272" t="s">
        <v>494</v>
      </c>
      <c r="H482" s="272" t="s">
        <v>494</v>
      </c>
      <c r="I482" s="272" t="s">
        <v>494</v>
      </c>
      <c r="J482" s="25" t="s">
        <v>141</v>
      </c>
      <c r="L482" t="s">
        <v>298</v>
      </c>
      <c r="P482" t="s">
        <v>1680</v>
      </c>
      <c r="Q482" t="s">
        <v>1788</v>
      </c>
      <c r="R482" t="s">
        <v>1789</v>
      </c>
      <c r="S482" t="s">
        <v>1830</v>
      </c>
      <c r="T482" s="25" t="s">
        <v>141</v>
      </c>
    </row>
    <row r="483" spans="2:20" ht="15">
      <c r="B483" s="396" t="s">
        <v>414</v>
      </c>
      <c r="C483" s="24"/>
      <c r="D483" s="21"/>
      <c r="E483" s="21"/>
      <c r="F483" s="272" t="s">
        <v>494</v>
      </c>
      <c r="G483" s="272" t="s">
        <v>494</v>
      </c>
      <c r="H483" s="272" t="s">
        <v>494</v>
      </c>
      <c r="I483" s="272" t="s">
        <v>494</v>
      </c>
      <c r="J483" s="25" t="s">
        <v>141</v>
      </c>
      <c r="L483" t="s">
        <v>414</v>
      </c>
      <c r="P483" t="s">
        <v>1689</v>
      </c>
      <c r="Q483" t="s">
        <v>1790</v>
      </c>
      <c r="R483" t="s">
        <v>1791</v>
      </c>
      <c r="S483" t="s">
        <v>1831</v>
      </c>
      <c r="T483" s="25" t="s">
        <v>141</v>
      </c>
    </row>
    <row r="484" spans="2:20" ht="15">
      <c r="B484" s="379" t="s">
        <v>381</v>
      </c>
      <c r="C484" s="24"/>
      <c r="D484" s="21"/>
      <c r="E484" s="21"/>
      <c r="F484" s="272" t="s">
        <v>494</v>
      </c>
      <c r="G484" s="272" t="s">
        <v>494</v>
      </c>
      <c r="H484" s="272" t="s">
        <v>494</v>
      </c>
      <c r="I484" s="272" t="s">
        <v>494</v>
      </c>
      <c r="J484" s="25" t="s">
        <v>141</v>
      </c>
      <c r="L484" t="s">
        <v>381</v>
      </c>
      <c r="P484" t="s">
        <v>1696</v>
      </c>
      <c r="Q484" t="s">
        <v>1792</v>
      </c>
      <c r="R484" t="s">
        <v>1793</v>
      </c>
      <c r="S484" t="s">
        <v>1832</v>
      </c>
      <c r="T484" s="25" t="s">
        <v>141</v>
      </c>
    </row>
    <row r="485" spans="2:20" ht="15">
      <c r="B485" s="379" t="s">
        <v>382</v>
      </c>
      <c r="C485" s="24"/>
      <c r="D485" s="21"/>
      <c r="E485" s="21"/>
      <c r="F485" s="272" t="s">
        <v>494</v>
      </c>
      <c r="G485" s="272" t="s">
        <v>494</v>
      </c>
      <c r="H485" s="272" t="s">
        <v>494</v>
      </c>
      <c r="I485" s="272" t="s">
        <v>494</v>
      </c>
      <c r="J485" s="25" t="s">
        <v>141</v>
      </c>
      <c r="L485" t="s">
        <v>382</v>
      </c>
      <c r="P485" t="s">
        <v>1703</v>
      </c>
      <c r="Q485" t="s">
        <v>1794</v>
      </c>
      <c r="R485" t="s">
        <v>1795</v>
      </c>
      <c r="S485" t="s">
        <v>1833</v>
      </c>
      <c r="T485" s="25" t="s">
        <v>141</v>
      </c>
    </row>
    <row r="486" spans="2:20" ht="15">
      <c r="B486" s="379" t="s">
        <v>383</v>
      </c>
      <c r="C486" s="24"/>
      <c r="D486" s="21"/>
      <c r="E486" s="21"/>
      <c r="F486" s="272" t="s">
        <v>494</v>
      </c>
      <c r="G486" s="272" t="s">
        <v>494</v>
      </c>
      <c r="H486" s="272" t="s">
        <v>494</v>
      </c>
      <c r="I486" s="272" t="s">
        <v>494</v>
      </c>
      <c r="J486" s="25" t="s">
        <v>141</v>
      </c>
      <c r="L486" t="s">
        <v>383</v>
      </c>
      <c r="P486" t="s">
        <v>1710</v>
      </c>
      <c r="Q486" t="s">
        <v>1796</v>
      </c>
      <c r="R486" t="s">
        <v>1797</v>
      </c>
      <c r="S486" t="s">
        <v>1834</v>
      </c>
      <c r="T486" s="25" t="s">
        <v>141</v>
      </c>
    </row>
    <row r="487" spans="2:20" ht="15">
      <c r="B487" s="379" t="s">
        <v>384</v>
      </c>
      <c r="C487" s="24"/>
      <c r="D487" s="21"/>
      <c r="E487" s="21"/>
      <c r="F487" s="272" t="s">
        <v>494</v>
      </c>
      <c r="G487" s="272" t="s">
        <v>494</v>
      </c>
      <c r="H487" s="272" t="s">
        <v>494</v>
      </c>
      <c r="I487" s="272" t="s">
        <v>494</v>
      </c>
      <c r="J487" s="25" t="s">
        <v>141</v>
      </c>
      <c r="L487" t="s">
        <v>384</v>
      </c>
      <c r="P487" t="s">
        <v>1717</v>
      </c>
      <c r="Q487" t="s">
        <v>1798</v>
      </c>
      <c r="R487" t="s">
        <v>1799</v>
      </c>
      <c r="S487" t="s">
        <v>1835</v>
      </c>
      <c r="T487" s="25" t="s">
        <v>141</v>
      </c>
    </row>
    <row r="488" spans="2:20" ht="15">
      <c r="B488" s="379" t="s">
        <v>385</v>
      </c>
      <c r="C488" s="24"/>
      <c r="D488" s="21"/>
      <c r="E488" s="21"/>
      <c r="F488" s="272" t="s">
        <v>494</v>
      </c>
      <c r="G488" s="272" t="s">
        <v>494</v>
      </c>
      <c r="H488" s="272" t="s">
        <v>494</v>
      </c>
      <c r="I488" s="272" t="s">
        <v>494</v>
      </c>
      <c r="J488" s="25" t="s">
        <v>141</v>
      </c>
      <c r="L488" t="s">
        <v>385</v>
      </c>
      <c r="P488" t="s">
        <v>1724</v>
      </c>
      <c r="Q488" t="s">
        <v>1800</v>
      </c>
      <c r="R488" t="s">
        <v>1801</v>
      </c>
      <c r="S488" t="s">
        <v>1836</v>
      </c>
      <c r="T488" s="25" t="s">
        <v>141</v>
      </c>
    </row>
    <row r="489" spans="2:20" ht="15">
      <c r="B489" s="379" t="s">
        <v>386</v>
      </c>
      <c r="C489" s="24"/>
      <c r="D489" s="21"/>
      <c r="E489" s="21"/>
      <c r="F489" s="272" t="s">
        <v>494</v>
      </c>
      <c r="G489" s="272" t="s">
        <v>494</v>
      </c>
      <c r="H489" s="272" t="s">
        <v>494</v>
      </c>
      <c r="I489" s="272" t="s">
        <v>494</v>
      </c>
      <c r="J489" s="25" t="s">
        <v>141</v>
      </c>
      <c r="L489" t="s">
        <v>386</v>
      </c>
      <c r="P489" t="s">
        <v>1726</v>
      </c>
      <c r="Q489" t="s">
        <v>1805</v>
      </c>
      <c r="R489" t="s">
        <v>1806</v>
      </c>
      <c r="S489" t="s">
        <v>1837</v>
      </c>
      <c r="T489" s="25" t="s">
        <v>141</v>
      </c>
    </row>
    <row r="490" spans="2:20" ht="15">
      <c r="B490" s="379" t="s">
        <v>387</v>
      </c>
      <c r="C490" s="24"/>
      <c r="D490" s="21"/>
      <c r="E490" s="21"/>
      <c r="F490" s="272" t="s">
        <v>494</v>
      </c>
      <c r="G490" s="272" t="s">
        <v>494</v>
      </c>
      <c r="H490" s="272" t="s">
        <v>494</v>
      </c>
      <c r="I490" s="272" t="s">
        <v>494</v>
      </c>
      <c r="J490" s="25" t="s">
        <v>141</v>
      </c>
      <c r="L490" t="s">
        <v>387</v>
      </c>
      <c r="P490" t="s">
        <v>1728</v>
      </c>
      <c r="Q490" t="s">
        <v>1810</v>
      </c>
      <c r="R490" t="s">
        <v>1811</v>
      </c>
      <c r="S490" t="s">
        <v>1838</v>
      </c>
      <c r="T490" s="25" t="s">
        <v>141</v>
      </c>
    </row>
    <row r="491" spans="2:20" ht="15">
      <c r="B491" s="379" t="s">
        <v>388</v>
      </c>
      <c r="C491" s="24"/>
      <c r="D491" s="21"/>
      <c r="E491" s="21"/>
      <c r="F491" s="272" t="s">
        <v>494</v>
      </c>
      <c r="G491" s="272" t="s">
        <v>494</v>
      </c>
      <c r="H491" s="272" t="s">
        <v>494</v>
      </c>
      <c r="I491" s="272" t="s">
        <v>494</v>
      </c>
      <c r="J491" s="25" t="s">
        <v>141</v>
      </c>
      <c r="L491" t="s">
        <v>388</v>
      </c>
      <c r="P491" t="s">
        <v>1735</v>
      </c>
      <c r="Q491" t="s">
        <v>1736</v>
      </c>
      <c r="R491" t="s">
        <v>1737</v>
      </c>
      <c r="S491" t="s">
        <v>1839</v>
      </c>
      <c r="T491" s="25" t="s">
        <v>141</v>
      </c>
    </row>
    <row r="492" spans="2:20" ht="15">
      <c r="B492" s="379" t="s">
        <v>389</v>
      </c>
      <c r="C492" s="24"/>
      <c r="D492" s="21"/>
      <c r="E492" s="21"/>
      <c r="F492" s="272" t="s">
        <v>494</v>
      </c>
      <c r="G492" s="272" t="s">
        <v>494</v>
      </c>
      <c r="H492" s="272" t="s">
        <v>494</v>
      </c>
      <c r="I492" s="272" t="s">
        <v>494</v>
      </c>
      <c r="J492" s="25" t="s">
        <v>141</v>
      </c>
      <c r="L492" t="s">
        <v>389</v>
      </c>
      <c r="P492" t="s">
        <v>1742</v>
      </c>
      <c r="Q492" t="s">
        <v>1743</v>
      </c>
      <c r="R492" t="s">
        <v>1744</v>
      </c>
      <c r="S492" t="s">
        <v>1840</v>
      </c>
      <c r="T492" s="25" t="s">
        <v>141</v>
      </c>
    </row>
    <row r="493" spans="2:20" ht="15">
      <c r="B493" s="379" t="s">
        <v>390</v>
      </c>
      <c r="C493" s="24"/>
      <c r="D493" s="21"/>
      <c r="E493" s="21"/>
      <c r="F493" s="272" t="s">
        <v>494</v>
      </c>
      <c r="G493" s="272" t="s">
        <v>494</v>
      </c>
      <c r="H493" s="272" t="s">
        <v>494</v>
      </c>
      <c r="I493" s="272" t="s">
        <v>494</v>
      </c>
      <c r="J493" s="25" t="s">
        <v>141</v>
      </c>
      <c r="L493" t="s">
        <v>390</v>
      </c>
      <c r="P493" t="s">
        <v>1749</v>
      </c>
      <c r="Q493" t="s">
        <v>1750</v>
      </c>
      <c r="R493" t="s">
        <v>1751</v>
      </c>
      <c r="S493" t="s">
        <v>1841</v>
      </c>
      <c r="T493" s="25" t="s">
        <v>141</v>
      </c>
    </row>
    <row r="494" spans="2:20" ht="15">
      <c r="B494" s="379" t="s">
        <v>392</v>
      </c>
      <c r="C494" s="24"/>
      <c r="D494" s="21"/>
      <c r="E494" s="21"/>
      <c r="F494" s="272" t="s">
        <v>494</v>
      </c>
      <c r="G494" s="272" t="s">
        <v>494</v>
      </c>
      <c r="H494" s="272" t="s">
        <v>494</v>
      </c>
      <c r="I494" s="272" t="s">
        <v>494</v>
      </c>
      <c r="J494" s="25" t="s">
        <v>141</v>
      </c>
      <c r="L494" t="s">
        <v>392</v>
      </c>
      <c r="P494" t="s">
        <v>1756</v>
      </c>
      <c r="Q494" t="s">
        <v>1757</v>
      </c>
      <c r="R494" t="s">
        <v>1758</v>
      </c>
      <c r="S494" t="s">
        <v>1842</v>
      </c>
      <c r="T494" s="25" t="s">
        <v>141</v>
      </c>
    </row>
    <row r="495" spans="2:20" ht="15">
      <c r="B495" s="379" t="s">
        <v>391</v>
      </c>
      <c r="C495" s="24"/>
      <c r="D495" s="21"/>
      <c r="E495" s="21"/>
      <c r="F495" s="272" t="s">
        <v>494</v>
      </c>
      <c r="G495" s="272" t="s">
        <v>494</v>
      </c>
      <c r="H495" s="272" t="s">
        <v>494</v>
      </c>
      <c r="I495" s="272" t="s">
        <v>494</v>
      </c>
      <c r="J495" s="25" t="s">
        <v>141</v>
      </c>
      <c r="L495" t="s">
        <v>391</v>
      </c>
      <c r="P495" t="s">
        <v>1843</v>
      </c>
      <c r="Q495" t="s">
        <v>1844</v>
      </c>
      <c r="R495" t="s">
        <v>1759</v>
      </c>
      <c r="S495" t="s">
        <v>1845</v>
      </c>
      <c r="T495" s="25" t="s">
        <v>141</v>
      </c>
    </row>
    <row r="496" spans="2:20" ht="15.75" thickBot="1">
      <c r="B496" s="397" t="s">
        <v>300</v>
      </c>
      <c r="C496" s="46"/>
      <c r="D496" s="42"/>
      <c r="E496" s="42"/>
      <c r="F496" s="272" t="s">
        <v>494</v>
      </c>
      <c r="G496" s="272" t="s">
        <v>494</v>
      </c>
      <c r="H496" s="272" t="s">
        <v>494</v>
      </c>
      <c r="I496" s="272" t="s">
        <v>494</v>
      </c>
      <c r="J496" s="25" t="s">
        <v>141</v>
      </c>
      <c r="L496" t="s">
        <v>300</v>
      </c>
      <c r="P496" t="s">
        <v>1846</v>
      </c>
      <c r="Q496" t="s">
        <v>1847</v>
      </c>
      <c r="R496" t="s">
        <v>1848</v>
      </c>
      <c r="S496" t="s">
        <v>1849</v>
      </c>
      <c r="T496" s="25" t="s">
        <v>141</v>
      </c>
    </row>
    <row r="497" spans="2:20" ht="15.75" thickBot="1">
      <c r="B497" s="3"/>
      <c r="C497" s="3"/>
      <c r="D497" s="3"/>
      <c r="E497" s="3"/>
      <c r="F497" s="3"/>
      <c r="G497" s="3"/>
      <c r="H497" s="3"/>
      <c r="I497" s="3"/>
      <c r="J497" s="25" t="s">
        <v>141</v>
      </c>
      <c r="T497" s="25" t="s">
        <v>141</v>
      </c>
    </row>
    <row r="498" spans="2:20" ht="15">
      <c r="B498" s="47"/>
      <c r="C498" s="40"/>
      <c r="D498" s="407" t="s">
        <v>408</v>
      </c>
      <c r="E498" s="408" t="s">
        <v>409</v>
      </c>
      <c r="F498" s="3"/>
      <c r="G498" s="3"/>
      <c r="H498" s="3"/>
      <c r="I498" s="3"/>
      <c r="J498" s="25" t="s">
        <v>141</v>
      </c>
      <c r="N498" t="s">
        <v>408</v>
      </c>
      <c r="O498" t="s">
        <v>409</v>
      </c>
      <c r="T498" s="25" t="s">
        <v>141</v>
      </c>
    </row>
    <row r="499" spans="2:20" ht="18">
      <c r="B499" s="50"/>
      <c r="C499" s="14"/>
      <c r="D499" s="402" t="s">
        <v>415</v>
      </c>
      <c r="E499" s="403" t="s">
        <v>416</v>
      </c>
      <c r="F499" s="3"/>
      <c r="G499" s="3"/>
      <c r="H499" s="3"/>
      <c r="I499" s="3"/>
      <c r="J499" s="25" t="s">
        <v>141</v>
      </c>
      <c r="N499" t="s">
        <v>1850</v>
      </c>
      <c r="O499" t="s">
        <v>1851</v>
      </c>
      <c r="T499" s="25" t="s">
        <v>141</v>
      </c>
    </row>
    <row r="500" spans="2:20" ht="15.75" thickBot="1">
      <c r="B500" s="404" t="s">
        <v>417</v>
      </c>
      <c r="C500" s="49"/>
      <c r="D500" s="272" t="s">
        <v>494</v>
      </c>
      <c r="E500" s="272" t="s">
        <v>494</v>
      </c>
      <c r="F500" s="3"/>
      <c r="G500" s="3"/>
      <c r="H500" s="3"/>
      <c r="I500" s="3"/>
      <c r="J500" s="25" t="s">
        <v>141</v>
      </c>
      <c r="L500" t="s">
        <v>417</v>
      </c>
      <c r="N500" t="s">
        <v>1764</v>
      </c>
      <c r="O500" t="s">
        <v>1852</v>
      </c>
      <c r="T500" s="25" t="s">
        <v>141</v>
      </c>
    </row>
    <row r="501" spans="2:20" ht="15.75" thickBot="1">
      <c r="B501" s="30"/>
      <c r="C501" s="30"/>
      <c r="D501" s="30"/>
      <c r="E501" s="30"/>
      <c r="F501" s="3"/>
      <c r="J501" s="25" t="s">
        <v>141</v>
      </c>
      <c r="T501" s="25" t="s">
        <v>141</v>
      </c>
    </row>
    <row r="502" spans="2:20" ht="15">
      <c r="B502" s="43"/>
      <c r="C502" s="44"/>
      <c r="D502" s="40"/>
      <c r="E502" s="53"/>
      <c r="F502" s="851" t="s">
        <v>408</v>
      </c>
      <c r="G502" s="851"/>
      <c r="H502" s="851" t="s">
        <v>409</v>
      </c>
      <c r="I502" s="852"/>
      <c r="J502" s="25" t="s">
        <v>141</v>
      </c>
      <c r="P502" t="s">
        <v>408</v>
      </c>
      <c r="R502" t="s">
        <v>409</v>
      </c>
      <c r="T502" s="25" t="s">
        <v>141</v>
      </c>
    </row>
    <row r="503" spans="2:20" ht="60">
      <c r="B503" s="45"/>
      <c r="C503" s="23"/>
      <c r="D503" s="21"/>
      <c r="E503" s="16"/>
      <c r="F503" s="405" t="s">
        <v>376</v>
      </c>
      <c r="G503" s="405" t="s">
        <v>418</v>
      </c>
      <c r="H503" s="405" t="s">
        <v>376</v>
      </c>
      <c r="I503" s="406" t="s">
        <v>418</v>
      </c>
      <c r="J503" s="25" t="s">
        <v>141</v>
      </c>
      <c r="P503" t="s">
        <v>376</v>
      </c>
      <c r="Q503" t="s">
        <v>418</v>
      </c>
      <c r="R503" t="s">
        <v>376</v>
      </c>
      <c r="S503" t="s">
        <v>418</v>
      </c>
      <c r="T503" s="25" t="s">
        <v>141</v>
      </c>
    </row>
    <row r="504" spans="2:20" ht="15">
      <c r="B504" s="396" t="s">
        <v>396</v>
      </c>
      <c r="C504" s="23"/>
      <c r="D504" s="21"/>
      <c r="E504" s="23"/>
      <c r="F504" s="272" t="s">
        <v>494</v>
      </c>
      <c r="G504" s="325"/>
      <c r="H504" s="272" t="s">
        <v>494</v>
      </c>
      <c r="I504" s="334"/>
      <c r="J504" s="25" t="s">
        <v>141</v>
      </c>
      <c r="L504" t="s">
        <v>396</v>
      </c>
      <c r="P504" t="s">
        <v>1767</v>
      </c>
      <c r="R504" t="s">
        <v>1853</v>
      </c>
      <c r="T504" s="25" t="s">
        <v>141</v>
      </c>
    </row>
    <row r="505" spans="2:20" ht="15">
      <c r="B505" s="396" t="s">
        <v>397</v>
      </c>
      <c r="C505" s="23"/>
      <c r="D505" s="21"/>
      <c r="E505" s="23"/>
      <c r="F505" s="272" t="s">
        <v>494</v>
      </c>
      <c r="G505" s="325"/>
      <c r="H505" s="272" t="s">
        <v>494</v>
      </c>
      <c r="I505" s="334"/>
      <c r="J505" s="25" t="s">
        <v>141</v>
      </c>
      <c r="L505" t="s">
        <v>397</v>
      </c>
      <c r="P505" t="s">
        <v>1768</v>
      </c>
      <c r="R505" t="s">
        <v>1854</v>
      </c>
      <c r="T505" s="25" t="s">
        <v>141</v>
      </c>
    </row>
    <row r="506" spans="2:20" ht="15">
      <c r="B506" s="396" t="s">
        <v>419</v>
      </c>
      <c r="C506" s="23"/>
      <c r="D506" s="21"/>
      <c r="E506" s="23"/>
      <c r="F506" s="272" t="s">
        <v>494</v>
      </c>
      <c r="G506" s="325"/>
      <c r="H506" s="272" t="s">
        <v>494</v>
      </c>
      <c r="I506" s="334"/>
      <c r="J506" s="25" t="s">
        <v>141</v>
      </c>
      <c r="L506" t="s">
        <v>419</v>
      </c>
      <c r="P506" t="s">
        <v>1855</v>
      </c>
      <c r="R506" t="s">
        <v>1856</v>
      </c>
      <c r="T506" s="25" t="s">
        <v>141</v>
      </c>
    </row>
    <row r="507" spans="2:20" ht="15">
      <c r="B507" s="396" t="s">
        <v>420</v>
      </c>
      <c r="C507" s="23"/>
      <c r="D507" s="21"/>
      <c r="E507" s="23"/>
      <c r="F507" s="272" t="s">
        <v>494</v>
      </c>
      <c r="G507" s="325"/>
      <c r="H507" s="272" t="s">
        <v>494</v>
      </c>
      <c r="I507" s="334"/>
      <c r="J507" s="25" t="s">
        <v>141</v>
      </c>
      <c r="L507" t="s">
        <v>420</v>
      </c>
      <c r="P507" t="s">
        <v>1857</v>
      </c>
      <c r="R507" t="s">
        <v>1858</v>
      </c>
      <c r="T507" s="25" t="s">
        <v>141</v>
      </c>
    </row>
    <row r="508" spans="2:20" ht="15.75" thickBot="1">
      <c r="B508" s="395" t="s">
        <v>400</v>
      </c>
      <c r="C508" s="52"/>
      <c r="D508" s="42"/>
      <c r="E508" s="42"/>
      <c r="F508" s="338"/>
      <c r="G508" s="272" t="s">
        <v>494</v>
      </c>
      <c r="H508" s="338"/>
      <c r="I508" s="272" t="s">
        <v>494</v>
      </c>
      <c r="J508" s="25" t="s">
        <v>141</v>
      </c>
      <c r="L508" t="s">
        <v>400</v>
      </c>
      <c r="Q508" t="s">
        <v>1859</v>
      </c>
      <c r="S508" t="s">
        <v>1860</v>
      </c>
      <c r="T508" s="25" t="s">
        <v>141</v>
      </c>
    </row>
    <row r="509" spans="2:20" ht="15">
      <c r="B509" s="3"/>
      <c r="C509" s="3"/>
      <c r="D509" s="3"/>
      <c r="E509" s="3"/>
      <c r="F509" s="8"/>
      <c r="G509" s="8"/>
      <c r="H509" s="8"/>
      <c r="I509" s="8"/>
      <c r="J509" s="25" t="s">
        <v>141</v>
      </c>
      <c r="T509" s="25" t="s">
        <v>141</v>
      </c>
    </row>
    <row r="510" spans="2:20" ht="15">
      <c r="B510" s="685" t="s">
        <v>401</v>
      </c>
      <c r="C510" s="686"/>
      <c r="D510" s="37"/>
      <c r="E510" s="8"/>
      <c r="F510" s="8"/>
      <c r="G510" s="8"/>
      <c r="H510" s="8"/>
      <c r="I510" s="8"/>
      <c r="J510" s="25" t="s">
        <v>141</v>
      </c>
      <c r="L510" t="s">
        <v>401</v>
      </c>
      <c r="T510" s="25" t="s">
        <v>141</v>
      </c>
    </row>
    <row r="511" spans="2:20" ht="15">
      <c r="B511" s="689" t="s">
        <v>402</v>
      </c>
      <c r="C511" s="272" t="s">
        <v>494</v>
      </c>
      <c r="D511" s="37"/>
      <c r="E511" s="37"/>
      <c r="F511" s="37"/>
      <c r="G511" s="37"/>
      <c r="H511" s="38"/>
      <c r="I511" s="8"/>
      <c r="J511" s="25" t="s">
        <v>141</v>
      </c>
      <c r="L511" t="s">
        <v>402</v>
      </c>
      <c r="M511" t="s">
        <v>1776</v>
      </c>
      <c r="T511" s="25" t="s">
        <v>141</v>
      </c>
    </row>
    <row r="512" spans="2:20" ht="15">
      <c r="B512" s="689" t="s">
        <v>139</v>
      </c>
      <c r="C512" s="272" t="s">
        <v>494</v>
      </c>
      <c r="D512" s="37"/>
      <c r="E512" s="37"/>
      <c r="F512" s="37"/>
      <c r="G512" s="37"/>
      <c r="H512" s="38"/>
      <c r="I512" s="8"/>
      <c r="J512" s="25" t="s">
        <v>141</v>
      </c>
      <c r="L512" t="s">
        <v>139</v>
      </c>
      <c r="M512" t="s">
        <v>1778</v>
      </c>
      <c r="T512" s="25" t="s">
        <v>141</v>
      </c>
    </row>
    <row r="513" spans="2:20" ht="15">
      <c r="B513" s="689" t="s">
        <v>403</v>
      </c>
      <c r="C513" s="272" t="s">
        <v>494</v>
      </c>
      <c r="D513" s="37"/>
      <c r="E513" s="37"/>
      <c r="F513" s="37"/>
      <c r="G513" s="37"/>
      <c r="H513" s="38"/>
      <c r="I513" s="8"/>
      <c r="J513" s="25" t="s">
        <v>141</v>
      </c>
      <c r="L513" t="s">
        <v>403</v>
      </c>
      <c r="M513" t="s">
        <v>1781</v>
      </c>
      <c r="T513" s="25" t="s">
        <v>141</v>
      </c>
    </row>
    <row r="514" spans="2:20" ht="15">
      <c r="B514" s="689" t="s">
        <v>404</v>
      </c>
      <c r="C514" s="272" t="s">
        <v>494</v>
      </c>
      <c r="D514" s="37"/>
      <c r="E514" s="37"/>
      <c r="F514" s="37"/>
      <c r="G514" s="37"/>
      <c r="H514" s="38"/>
      <c r="I514" s="8"/>
      <c r="J514" s="25" t="s">
        <v>141</v>
      </c>
      <c r="L514" t="s">
        <v>404</v>
      </c>
      <c r="M514" t="s">
        <v>1783</v>
      </c>
      <c r="T514" s="25" t="s">
        <v>141</v>
      </c>
    </row>
    <row r="515" spans="2:20" ht="15">
      <c r="B515" s="689" t="s">
        <v>405</v>
      </c>
      <c r="C515" s="272" t="s">
        <v>494</v>
      </c>
      <c r="D515" s="37"/>
      <c r="E515" s="37"/>
      <c r="F515" s="37"/>
      <c r="G515" s="37"/>
      <c r="H515" s="38"/>
      <c r="I515" s="8"/>
      <c r="J515" s="25" t="s">
        <v>141</v>
      </c>
      <c r="L515" t="s">
        <v>405</v>
      </c>
      <c r="M515" t="s">
        <v>1824</v>
      </c>
      <c r="T515" s="25" t="s">
        <v>141</v>
      </c>
    </row>
    <row r="516" spans="2:20" ht="15">
      <c r="B516" s="689" t="s">
        <v>406</v>
      </c>
      <c r="C516" s="272" t="s">
        <v>494</v>
      </c>
      <c r="D516" s="37"/>
      <c r="E516" s="37"/>
      <c r="F516" s="37"/>
      <c r="G516" s="37"/>
      <c r="H516" s="38"/>
      <c r="I516" s="8"/>
      <c r="J516" s="25" t="s">
        <v>141</v>
      </c>
      <c r="L516" t="s">
        <v>406</v>
      </c>
      <c r="M516" t="s">
        <v>1825</v>
      </c>
      <c r="T516" s="25" t="s">
        <v>141</v>
      </c>
    </row>
    <row r="517" spans="2:20" ht="15">
      <c r="B517" s="693" t="s">
        <v>140</v>
      </c>
      <c r="C517" s="272" t="s">
        <v>494</v>
      </c>
      <c r="D517" s="37"/>
      <c r="E517" s="37"/>
      <c r="F517" s="37"/>
      <c r="G517" s="37"/>
      <c r="H517" s="10"/>
      <c r="I517" s="9"/>
      <c r="J517" s="25" t="s">
        <v>141</v>
      </c>
      <c r="L517" t="s">
        <v>140</v>
      </c>
      <c r="M517" t="s">
        <v>1826</v>
      </c>
      <c r="T517" s="25" t="s">
        <v>141</v>
      </c>
    </row>
    <row r="518" spans="2:20" ht="15">
      <c r="B518" s="5"/>
      <c r="C518" s="3"/>
      <c r="D518" s="39"/>
      <c r="E518" s="13"/>
      <c r="F518" s="13"/>
      <c r="G518" s="9"/>
      <c r="H518" s="9"/>
      <c r="I518" s="9"/>
      <c r="J518" s="25" t="s">
        <v>141</v>
      </c>
      <c r="T518" s="25" t="s">
        <v>141</v>
      </c>
    </row>
    <row r="519" spans="2:20" ht="15">
      <c r="B519" s="687" t="s">
        <v>421</v>
      </c>
      <c r="C519" s="688"/>
      <c r="D519" s="400" t="s">
        <v>408</v>
      </c>
      <c r="E519" s="682" t="s">
        <v>409</v>
      </c>
      <c r="F519" s="13"/>
      <c r="G519" s="9"/>
      <c r="H519" s="9"/>
      <c r="I519" s="9"/>
      <c r="J519" s="25" t="s">
        <v>141</v>
      </c>
      <c r="L519" t="s">
        <v>421</v>
      </c>
      <c r="N519" t="s">
        <v>408</v>
      </c>
      <c r="O519" t="s">
        <v>409</v>
      </c>
      <c r="T519" s="25" t="s">
        <v>141</v>
      </c>
    </row>
    <row r="520" spans="2:20" ht="15">
      <c r="B520" s="689" t="s">
        <v>422</v>
      </c>
      <c r="C520" s="39"/>
      <c r="D520" s="272" t="s">
        <v>494</v>
      </c>
      <c r="E520" s="272" t="s">
        <v>494</v>
      </c>
      <c r="F520" s="13"/>
      <c r="G520" s="13"/>
      <c r="H520" s="13"/>
      <c r="I520" s="13"/>
      <c r="J520" s="25" t="s">
        <v>141</v>
      </c>
      <c r="L520" t="s">
        <v>422</v>
      </c>
      <c r="N520" t="s">
        <v>1861</v>
      </c>
      <c r="O520" t="s">
        <v>1862</v>
      </c>
      <c r="T520" s="25" t="s">
        <v>141</v>
      </c>
    </row>
    <row r="521" spans="2:20" ht="15">
      <c r="B521" s="690" t="s">
        <v>423</v>
      </c>
      <c r="C521" s="4"/>
      <c r="D521" s="272" t="s">
        <v>494</v>
      </c>
      <c r="E521" s="272" t="s">
        <v>494</v>
      </c>
      <c r="F521" s="13"/>
      <c r="G521" s="13"/>
      <c r="H521" s="13"/>
      <c r="I521" s="13"/>
      <c r="J521" s="25" t="s">
        <v>141</v>
      </c>
      <c r="L521" t="s">
        <v>423</v>
      </c>
      <c r="N521" t="s">
        <v>1863</v>
      </c>
      <c r="O521" t="s">
        <v>1864</v>
      </c>
      <c r="T521" s="25" t="s">
        <v>141</v>
      </c>
    </row>
    <row r="522" spans="2:20" ht="15">
      <c r="B522" s="690" t="s">
        <v>424</v>
      </c>
      <c r="C522" s="4"/>
      <c r="D522" s="272" t="s">
        <v>494</v>
      </c>
      <c r="E522" s="272" t="s">
        <v>494</v>
      </c>
      <c r="F522" s="13"/>
      <c r="G522" s="13"/>
      <c r="H522" s="13"/>
      <c r="I522" s="13"/>
      <c r="J522" s="25" t="s">
        <v>141</v>
      </c>
      <c r="L522" t="s">
        <v>424</v>
      </c>
      <c r="N522" t="s">
        <v>1865</v>
      </c>
      <c r="O522" t="s">
        <v>1866</v>
      </c>
      <c r="T522" s="25" t="s">
        <v>141</v>
      </c>
    </row>
    <row r="523" spans="2:20" ht="15">
      <c r="B523" s="690" t="s">
        <v>425</v>
      </c>
      <c r="C523" s="4"/>
      <c r="D523" s="272" t="s">
        <v>494</v>
      </c>
      <c r="E523" s="272" t="s">
        <v>494</v>
      </c>
      <c r="F523" s="13"/>
      <c r="G523" s="13"/>
      <c r="H523" s="13"/>
      <c r="I523" s="13"/>
      <c r="J523" s="25" t="s">
        <v>141</v>
      </c>
      <c r="L523" t="s">
        <v>425</v>
      </c>
      <c r="N523" t="s">
        <v>1867</v>
      </c>
      <c r="O523" t="s">
        <v>1868</v>
      </c>
      <c r="T523" s="25" t="s">
        <v>141</v>
      </c>
    </row>
    <row r="524" spans="2:20" ht="15">
      <c r="B524" s="690" t="s">
        <v>426</v>
      </c>
      <c r="C524" s="4"/>
      <c r="D524" s="272" t="s">
        <v>494</v>
      </c>
      <c r="E524" s="272" t="s">
        <v>494</v>
      </c>
      <c r="F524" s="13"/>
      <c r="G524" s="13"/>
      <c r="H524" s="13"/>
      <c r="I524" s="13"/>
      <c r="J524" s="25" t="s">
        <v>141</v>
      </c>
      <c r="L524" t="s">
        <v>426</v>
      </c>
      <c r="N524" t="s">
        <v>1869</v>
      </c>
      <c r="O524" t="s">
        <v>1870</v>
      </c>
      <c r="T524" s="25" t="s">
        <v>141</v>
      </c>
    </row>
    <row r="525" spans="2:20" ht="15">
      <c r="B525" s="690" t="s">
        <v>427</v>
      </c>
      <c r="C525" s="4"/>
      <c r="D525" s="272" t="s">
        <v>494</v>
      </c>
      <c r="E525" s="272" t="s">
        <v>494</v>
      </c>
      <c r="F525" s="13"/>
      <c r="G525" s="13"/>
      <c r="H525" s="13"/>
      <c r="I525" s="13"/>
      <c r="J525" s="25" t="s">
        <v>141</v>
      </c>
      <c r="L525" t="s">
        <v>427</v>
      </c>
      <c r="N525" t="s">
        <v>1871</v>
      </c>
      <c r="O525" t="s">
        <v>1872</v>
      </c>
      <c r="T525" s="25" t="s">
        <v>141</v>
      </c>
    </row>
    <row r="526" spans="2:20" ht="15">
      <c r="B526" s="691" t="s">
        <v>428</v>
      </c>
      <c r="C526" s="692"/>
      <c r="D526" s="272" t="s">
        <v>494</v>
      </c>
      <c r="E526" s="272" t="s">
        <v>494</v>
      </c>
      <c r="F526" s="13"/>
      <c r="G526" s="13"/>
      <c r="H526" s="13"/>
      <c r="I526" s="13"/>
      <c r="J526" s="25" t="s">
        <v>141</v>
      </c>
      <c r="L526" t="s">
        <v>428</v>
      </c>
      <c r="N526" t="s">
        <v>1873</v>
      </c>
      <c r="O526" t="s">
        <v>1874</v>
      </c>
      <c r="T526" s="25" t="s">
        <v>141</v>
      </c>
    </row>
    <row r="527" spans="10:20" ht="15">
      <c r="J527" s="25" t="s">
        <v>141</v>
      </c>
      <c r="T527" s="25" t="s">
        <v>141</v>
      </c>
    </row>
    <row r="528" spans="1:20" ht="18.75">
      <c r="A528" s="62" t="s">
        <v>362</v>
      </c>
      <c r="B528" s="157" t="s">
        <v>1220</v>
      </c>
      <c r="C528" s="158"/>
      <c r="D528" s="158"/>
      <c r="J528" s="25" t="s">
        <v>141</v>
      </c>
      <c r="K528" t="s">
        <v>1242</v>
      </c>
      <c r="L528" t="s">
        <v>1875</v>
      </c>
      <c r="T528" s="25" t="s">
        <v>141</v>
      </c>
    </row>
    <row r="529" spans="10:20" ht="15">
      <c r="J529" s="25" t="s">
        <v>141</v>
      </c>
      <c r="K529" s="339"/>
      <c r="L529" s="339"/>
      <c r="M529" s="339"/>
      <c r="N529" s="339"/>
      <c r="O529" s="339"/>
      <c r="P529" s="339"/>
      <c r="Q529" s="339"/>
      <c r="R529" s="339"/>
      <c r="S529" s="339"/>
      <c r="T529" s="25" t="s">
        <v>141</v>
      </c>
    </row>
    <row r="530" spans="2:20" ht="150">
      <c r="B530" s="384" t="s">
        <v>172</v>
      </c>
      <c r="C530" s="384" t="s">
        <v>173</v>
      </c>
      <c r="D530" s="384" t="s">
        <v>174</v>
      </c>
      <c r="E530" s="384" t="s">
        <v>175</v>
      </c>
      <c r="F530" s="384" t="s">
        <v>176</v>
      </c>
      <c r="G530" s="384" t="s">
        <v>177</v>
      </c>
      <c r="J530" s="25" t="s">
        <v>141</v>
      </c>
      <c r="K530" s="287" t="s">
        <v>1242</v>
      </c>
      <c r="L530" s="287" t="s">
        <v>172</v>
      </c>
      <c r="M530" s="287" t="s">
        <v>173</v>
      </c>
      <c r="N530" s="287" t="s">
        <v>174</v>
      </c>
      <c r="O530" s="287" t="s">
        <v>175</v>
      </c>
      <c r="P530" s="287" t="s">
        <v>176</v>
      </c>
      <c r="Q530" s="287" t="s">
        <v>177</v>
      </c>
      <c r="R530" s="287"/>
      <c r="S530" s="287"/>
      <c r="T530" s="25" t="s">
        <v>141</v>
      </c>
    </row>
    <row r="531" spans="2:20" ht="15">
      <c r="B531" s="272" t="s">
        <v>494</v>
      </c>
      <c r="C531" s="272" t="s">
        <v>494</v>
      </c>
      <c r="D531" s="272" t="s">
        <v>494</v>
      </c>
      <c r="E531" s="272" t="s">
        <v>494</v>
      </c>
      <c r="F531" s="272" t="s">
        <v>494</v>
      </c>
      <c r="G531" s="272" t="s">
        <v>494</v>
      </c>
      <c r="J531" s="25" t="s">
        <v>141</v>
      </c>
      <c r="K531" s="287"/>
      <c r="L531" s="287" t="s">
        <v>1885</v>
      </c>
      <c r="M531" s="287" t="s">
        <v>1886</v>
      </c>
      <c r="N531" s="287" t="s">
        <v>1887</v>
      </c>
      <c r="O531" s="287" t="s">
        <v>1660</v>
      </c>
      <c r="P531" s="287" t="s">
        <v>1662</v>
      </c>
      <c r="Q531" s="287" t="s">
        <v>1664</v>
      </c>
      <c r="R531" s="287"/>
      <c r="S531" s="287"/>
      <c r="T531" s="25" t="s">
        <v>141</v>
      </c>
    </row>
    <row r="532" spans="2:20" s="287" customFormat="1" ht="15">
      <c r="B532" s="272" t="s">
        <v>494</v>
      </c>
      <c r="C532" s="272" t="s">
        <v>494</v>
      </c>
      <c r="D532" s="272" t="s">
        <v>494</v>
      </c>
      <c r="E532" s="272" t="s">
        <v>494</v>
      </c>
      <c r="F532" s="272" t="s">
        <v>494</v>
      </c>
      <c r="G532" s="272" t="s">
        <v>494</v>
      </c>
      <c r="J532" s="25" t="s">
        <v>141</v>
      </c>
      <c r="T532" s="25" t="s">
        <v>141</v>
      </c>
    </row>
    <row r="533" spans="2:20" s="287" customFormat="1" ht="15">
      <c r="B533" s="272" t="s">
        <v>494</v>
      </c>
      <c r="C533" s="272" t="s">
        <v>494</v>
      </c>
      <c r="D533" s="272" t="s">
        <v>494</v>
      </c>
      <c r="E533" s="272" t="s">
        <v>494</v>
      </c>
      <c r="F533" s="272" t="s">
        <v>494</v>
      </c>
      <c r="G533" s="272" t="s">
        <v>494</v>
      </c>
      <c r="J533" s="25" t="s">
        <v>141</v>
      </c>
      <c r="K533" s="339"/>
      <c r="L533" s="339"/>
      <c r="M533" s="339"/>
      <c r="N533" s="339"/>
      <c r="O533" s="339"/>
      <c r="P533" s="339"/>
      <c r="Q533" s="339"/>
      <c r="R533" s="339"/>
      <c r="S533" s="339"/>
      <c r="T533" s="25" t="s">
        <v>141</v>
      </c>
    </row>
    <row r="534" spans="2:20" s="287" customFormat="1" ht="15">
      <c r="B534" s="272" t="s">
        <v>494</v>
      </c>
      <c r="C534" s="272" t="s">
        <v>494</v>
      </c>
      <c r="D534" s="272" t="s">
        <v>494</v>
      </c>
      <c r="E534" s="272" t="s">
        <v>494</v>
      </c>
      <c r="F534" s="272" t="s">
        <v>494</v>
      </c>
      <c r="G534" s="272" t="s">
        <v>494</v>
      </c>
      <c r="J534" s="25" t="s">
        <v>141</v>
      </c>
      <c r="K534" s="339"/>
      <c r="L534" s="339"/>
      <c r="M534" s="339"/>
      <c r="N534" s="339"/>
      <c r="O534" s="339"/>
      <c r="P534" s="339"/>
      <c r="Q534" s="339"/>
      <c r="R534" s="339"/>
      <c r="S534" s="339"/>
      <c r="T534" s="25" t="s">
        <v>141</v>
      </c>
    </row>
    <row r="535" spans="2:20" s="287" customFormat="1" ht="15">
      <c r="B535" s="272" t="s">
        <v>494</v>
      </c>
      <c r="C535" s="272" t="s">
        <v>494</v>
      </c>
      <c r="D535" s="272" t="s">
        <v>494</v>
      </c>
      <c r="E535" s="272" t="s">
        <v>494</v>
      </c>
      <c r="F535" s="272" t="s">
        <v>494</v>
      </c>
      <c r="G535" s="272" t="s">
        <v>494</v>
      </c>
      <c r="J535" s="25" t="s">
        <v>141</v>
      </c>
      <c r="K535" s="339"/>
      <c r="L535" s="339"/>
      <c r="M535" s="339"/>
      <c r="N535" s="339"/>
      <c r="O535" s="339"/>
      <c r="P535" s="339"/>
      <c r="Q535" s="339"/>
      <c r="R535" s="339"/>
      <c r="S535" s="339"/>
      <c r="T535" s="25" t="s">
        <v>141</v>
      </c>
    </row>
    <row r="536" spans="2:20" s="287" customFormat="1" ht="15">
      <c r="B536" s="272" t="s">
        <v>494</v>
      </c>
      <c r="C536" s="272" t="s">
        <v>494</v>
      </c>
      <c r="D536" s="272" t="s">
        <v>494</v>
      </c>
      <c r="E536" s="272" t="s">
        <v>494</v>
      </c>
      <c r="F536" s="272" t="s">
        <v>494</v>
      </c>
      <c r="G536" s="272" t="s">
        <v>494</v>
      </c>
      <c r="J536" s="25" t="s">
        <v>141</v>
      </c>
      <c r="K536" s="339"/>
      <c r="L536" s="339"/>
      <c r="M536" s="339"/>
      <c r="N536" s="339"/>
      <c r="O536" s="339"/>
      <c r="P536" s="339"/>
      <c r="Q536" s="339"/>
      <c r="R536" s="339"/>
      <c r="S536" s="339"/>
      <c r="T536" s="25" t="s">
        <v>141</v>
      </c>
    </row>
    <row r="537" spans="2:20" s="287" customFormat="1" ht="15">
      <c r="B537" s="272" t="s">
        <v>494</v>
      </c>
      <c r="C537" s="272" t="s">
        <v>494</v>
      </c>
      <c r="D537" s="272" t="s">
        <v>494</v>
      </c>
      <c r="E537" s="272" t="s">
        <v>494</v>
      </c>
      <c r="F537" s="272" t="s">
        <v>494</v>
      </c>
      <c r="G537" s="272" t="s">
        <v>494</v>
      </c>
      <c r="J537" s="25" t="s">
        <v>141</v>
      </c>
      <c r="K537" s="339"/>
      <c r="L537" s="339"/>
      <c r="M537" s="339"/>
      <c r="N537" s="339"/>
      <c r="O537" s="339"/>
      <c r="P537" s="339"/>
      <c r="Q537" s="339"/>
      <c r="R537" s="339"/>
      <c r="S537" s="339"/>
      <c r="T537" s="25" t="s">
        <v>141</v>
      </c>
    </row>
    <row r="538" spans="2:20" s="287" customFormat="1" ht="15">
      <c r="B538" s="272" t="s">
        <v>494</v>
      </c>
      <c r="C538" s="272" t="s">
        <v>494</v>
      </c>
      <c r="D538" s="272" t="s">
        <v>494</v>
      </c>
      <c r="E538" s="272" t="s">
        <v>494</v>
      </c>
      <c r="F538" s="272" t="s">
        <v>494</v>
      </c>
      <c r="G538" s="272" t="s">
        <v>494</v>
      </c>
      <c r="J538" s="25" t="s">
        <v>141</v>
      </c>
      <c r="K538" s="339"/>
      <c r="L538" s="339"/>
      <c r="M538" s="339"/>
      <c r="N538" s="339"/>
      <c r="O538" s="339"/>
      <c r="P538" s="339"/>
      <c r="Q538" s="339"/>
      <c r="R538" s="339"/>
      <c r="S538" s="339"/>
      <c r="T538" s="25" t="s">
        <v>141</v>
      </c>
    </row>
    <row r="539" spans="2:20" s="287" customFormat="1" ht="15">
      <c r="B539" s="272" t="s">
        <v>494</v>
      </c>
      <c r="C539" s="272" t="s">
        <v>494</v>
      </c>
      <c r="D539" s="272" t="s">
        <v>494</v>
      </c>
      <c r="E539" s="272" t="s">
        <v>494</v>
      </c>
      <c r="F539" s="272" t="s">
        <v>494</v>
      </c>
      <c r="G539" s="272" t="s">
        <v>494</v>
      </c>
      <c r="J539" s="25" t="s">
        <v>141</v>
      </c>
      <c r="K539" s="339"/>
      <c r="L539" s="339"/>
      <c r="M539" s="339"/>
      <c r="N539" s="339"/>
      <c r="O539" s="339"/>
      <c r="P539" s="339"/>
      <c r="Q539" s="339"/>
      <c r="R539" s="339"/>
      <c r="S539" s="339"/>
      <c r="T539" s="25" t="s">
        <v>141</v>
      </c>
    </row>
    <row r="540" spans="2:20" s="287" customFormat="1" ht="15">
      <c r="B540" s="272" t="s">
        <v>494</v>
      </c>
      <c r="C540" s="272" t="s">
        <v>494</v>
      </c>
      <c r="D540" s="272" t="s">
        <v>494</v>
      </c>
      <c r="E540" s="272" t="s">
        <v>494</v>
      </c>
      <c r="F540" s="272" t="s">
        <v>494</v>
      </c>
      <c r="G540" s="272" t="s">
        <v>494</v>
      </c>
      <c r="J540" s="25" t="s">
        <v>141</v>
      </c>
      <c r="K540" s="339"/>
      <c r="L540" s="339"/>
      <c r="M540" s="339"/>
      <c r="N540" s="339"/>
      <c r="O540" s="339"/>
      <c r="P540" s="339"/>
      <c r="Q540" s="339"/>
      <c r="R540" s="339"/>
      <c r="S540" s="339"/>
      <c r="T540" s="25" t="s">
        <v>141</v>
      </c>
    </row>
    <row r="541" spans="2:20" s="287" customFormat="1" ht="15">
      <c r="B541" s="272" t="s">
        <v>494</v>
      </c>
      <c r="C541" s="272" t="s">
        <v>494</v>
      </c>
      <c r="D541" s="272" t="s">
        <v>494</v>
      </c>
      <c r="E541" s="272" t="s">
        <v>494</v>
      </c>
      <c r="F541" s="272" t="s">
        <v>494</v>
      </c>
      <c r="G541" s="272" t="s">
        <v>494</v>
      </c>
      <c r="J541" s="25" t="s">
        <v>141</v>
      </c>
      <c r="K541" s="339"/>
      <c r="L541" s="339"/>
      <c r="M541" s="339"/>
      <c r="N541" s="339"/>
      <c r="O541" s="339"/>
      <c r="P541" s="339"/>
      <c r="Q541" s="339"/>
      <c r="R541" s="339"/>
      <c r="S541" s="339"/>
      <c r="T541" s="25" t="s">
        <v>141</v>
      </c>
    </row>
    <row r="542" spans="2:20" s="287" customFormat="1" ht="15">
      <c r="B542" s="272" t="s">
        <v>494</v>
      </c>
      <c r="C542" s="272" t="s">
        <v>494</v>
      </c>
      <c r="D542" s="272" t="s">
        <v>494</v>
      </c>
      <c r="E542" s="272" t="s">
        <v>494</v>
      </c>
      <c r="F542" s="272" t="s">
        <v>494</v>
      </c>
      <c r="G542" s="272" t="s">
        <v>494</v>
      </c>
      <c r="J542" s="25" t="s">
        <v>141</v>
      </c>
      <c r="K542" s="339"/>
      <c r="L542" s="339"/>
      <c r="M542" s="339"/>
      <c r="N542" s="339"/>
      <c r="O542" s="339"/>
      <c r="P542" s="339"/>
      <c r="Q542" s="339"/>
      <c r="R542" s="339"/>
      <c r="S542" s="339"/>
      <c r="T542" s="25" t="s">
        <v>141</v>
      </c>
    </row>
    <row r="543" spans="2:20" ht="15">
      <c r="B543" s="3"/>
      <c r="C543" s="3"/>
      <c r="D543" s="3"/>
      <c r="E543" s="3"/>
      <c r="F543" s="3"/>
      <c r="G543" s="3"/>
      <c r="H543" s="3"/>
      <c r="J543" s="25" t="s">
        <v>141</v>
      </c>
      <c r="K543" s="339"/>
      <c r="L543" s="339"/>
      <c r="M543" s="339"/>
      <c r="N543" s="339"/>
      <c r="O543" s="339"/>
      <c r="P543" s="339"/>
      <c r="Q543" s="339"/>
      <c r="R543" s="339"/>
      <c r="S543" s="339"/>
      <c r="T543" s="25" t="s">
        <v>141</v>
      </c>
    </row>
    <row r="544" spans="2:20" ht="150">
      <c r="B544" s="3"/>
      <c r="C544" s="384" t="s">
        <v>176</v>
      </c>
      <c r="D544" s="384" t="s">
        <v>177</v>
      </c>
      <c r="E544" s="3"/>
      <c r="F544" s="3"/>
      <c r="G544" s="3"/>
      <c r="H544" s="3"/>
      <c r="J544" s="25" t="s">
        <v>141</v>
      </c>
      <c r="M544" t="s">
        <v>176</v>
      </c>
      <c r="N544" t="s">
        <v>177</v>
      </c>
      <c r="T544" s="25" t="s">
        <v>141</v>
      </c>
    </row>
    <row r="545" spans="2:20" ht="15">
      <c r="B545" s="409" t="s">
        <v>178</v>
      </c>
      <c r="C545" s="272" t="s">
        <v>494</v>
      </c>
      <c r="D545" s="272" t="s">
        <v>494</v>
      </c>
      <c r="E545" s="3"/>
      <c r="F545" s="3"/>
      <c r="G545" s="3"/>
      <c r="H545" s="3"/>
      <c r="J545" s="25" t="s">
        <v>141</v>
      </c>
      <c r="L545" t="s">
        <v>178</v>
      </c>
      <c r="M545" t="s">
        <v>1669</v>
      </c>
      <c r="N545" t="s">
        <v>1671</v>
      </c>
      <c r="T545" s="25" t="s">
        <v>141</v>
      </c>
    </row>
    <row r="546" spans="2:20" ht="15">
      <c r="B546" s="409" t="s">
        <v>179</v>
      </c>
      <c r="C546" s="272" t="s">
        <v>494</v>
      </c>
      <c r="D546" s="272" t="s">
        <v>494</v>
      </c>
      <c r="E546" s="3"/>
      <c r="F546" s="3"/>
      <c r="G546" s="3"/>
      <c r="H546" s="3"/>
      <c r="J546" s="25" t="s">
        <v>141</v>
      </c>
      <c r="L546" t="s">
        <v>179</v>
      </c>
      <c r="M546" t="s">
        <v>1676</v>
      </c>
      <c r="N546" t="s">
        <v>1678</v>
      </c>
      <c r="T546" s="25" t="s">
        <v>141</v>
      </c>
    </row>
    <row r="547" spans="2:20" ht="15">
      <c r="B547" s="3"/>
      <c r="C547" s="3"/>
      <c r="D547" s="3"/>
      <c r="E547" s="3"/>
      <c r="F547" s="3"/>
      <c r="G547" s="3"/>
      <c r="H547" s="3"/>
      <c r="J547" s="25" t="s">
        <v>141</v>
      </c>
      <c r="T547" s="25" t="s">
        <v>141</v>
      </c>
    </row>
    <row r="548" spans="2:20" ht="150">
      <c r="B548" s="3"/>
      <c r="C548" s="384" t="s">
        <v>176</v>
      </c>
      <c r="D548" s="410" t="s">
        <v>152</v>
      </c>
      <c r="E548" s="410" t="s">
        <v>180</v>
      </c>
      <c r="F548" s="384" t="s">
        <v>177</v>
      </c>
      <c r="G548" s="3"/>
      <c r="H548" s="3"/>
      <c r="J548" s="25" t="s">
        <v>141</v>
      </c>
      <c r="M548" t="s">
        <v>176</v>
      </c>
      <c r="N548" t="s">
        <v>152</v>
      </c>
      <c r="O548" t="s">
        <v>180</v>
      </c>
      <c r="P548" t="s">
        <v>177</v>
      </c>
      <c r="T548" s="25" t="s">
        <v>141</v>
      </c>
    </row>
    <row r="549" spans="2:20" ht="15">
      <c r="B549" s="411" t="s">
        <v>181</v>
      </c>
      <c r="C549" s="272" t="s">
        <v>494</v>
      </c>
      <c r="D549" s="272" t="s">
        <v>494</v>
      </c>
      <c r="E549" s="272" t="s">
        <v>494</v>
      </c>
      <c r="F549" s="272" t="s">
        <v>494</v>
      </c>
      <c r="G549" s="3"/>
      <c r="H549" s="3"/>
      <c r="J549" s="25" t="s">
        <v>141</v>
      </c>
      <c r="L549" t="s">
        <v>181</v>
      </c>
      <c r="M549" t="s">
        <v>1685</v>
      </c>
      <c r="N549" t="s">
        <v>1694</v>
      </c>
      <c r="O549" t="s">
        <v>1701</v>
      </c>
      <c r="P549" t="s">
        <v>1687</v>
      </c>
      <c r="T549" s="25" t="s">
        <v>141</v>
      </c>
    </row>
    <row r="550" spans="2:20" ht="15">
      <c r="B550" s="411" t="s">
        <v>182</v>
      </c>
      <c r="C550" s="325"/>
      <c r="D550" s="272" t="s">
        <v>494</v>
      </c>
      <c r="E550" s="272" t="s">
        <v>494</v>
      </c>
      <c r="F550" s="325"/>
      <c r="G550" s="3"/>
      <c r="H550" s="3"/>
      <c r="J550" s="25" t="s">
        <v>141</v>
      </c>
      <c r="L550" t="s">
        <v>182</v>
      </c>
      <c r="N550" t="s">
        <v>1692</v>
      </c>
      <c r="O550" t="s">
        <v>1699</v>
      </c>
      <c r="T550" s="25" t="s">
        <v>141</v>
      </c>
    </row>
    <row r="551" spans="2:20" ht="15">
      <c r="B551" s="409" t="s">
        <v>85</v>
      </c>
      <c r="C551" s="272" t="s">
        <v>494</v>
      </c>
      <c r="D551" s="329"/>
      <c r="E551" s="329"/>
      <c r="F551" s="325"/>
      <c r="G551" s="3"/>
      <c r="H551" s="3"/>
      <c r="J551" s="25" t="s">
        <v>141</v>
      </c>
      <c r="L551" t="s">
        <v>85</v>
      </c>
      <c r="M551" t="s">
        <v>1706</v>
      </c>
      <c r="T551" s="25" t="s">
        <v>141</v>
      </c>
    </row>
    <row r="552" spans="2:20" ht="15">
      <c r="B552" s="3"/>
      <c r="C552" s="3"/>
      <c r="D552" s="3"/>
      <c r="E552" s="3"/>
      <c r="F552" s="3"/>
      <c r="G552" s="3"/>
      <c r="H552" s="3"/>
      <c r="J552" s="25" t="s">
        <v>141</v>
      </c>
      <c r="T552" s="25" t="s">
        <v>141</v>
      </c>
    </row>
    <row r="553" spans="2:20" ht="15">
      <c r="B553" s="795" t="s">
        <v>183</v>
      </c>
      <c r="C553" s="361" t="s">
        <v>150</v>
      </c>
      <c r="D553" s="3"/>
      <c r="E553" s="3"/>
      <c r="F553" s="3"/>
      <c r="G553" s="3"/>
      <c r="H553" s="3"/>
      <c r="J553" s="25" t="s">
        <v>141</v>
      </c>
      <c r="L553" t="s">
        <v>183</v>
      </c>
      <c r="M553" t="s">
        <v>150</v>
      </c>
      <c r="T553" s="25" t="s">
        <v>141</v>
      </c>
    </row>
    <row r="554" spans="2:20" ht="45">
      <c r="B554" s="680" t="s">
        <v>184</v>
      </c>
      <c r="C554" s="274" t="s">
        <v>494</v>
      </c>
      <c r="D554" s="3"/>
      <c r="E554" s="3"/>
      <c r="F554" s="3"/>
      <c r="G554" s="3"/>
      <c r="H554" s="3"/>
      <c r="J554" s="25" t="s">
        <v>141</v>
      </c>
      <c r="L554" t="s">
        <v>184</v>
      </c>
      <c r="M554" t="s">
        <v>1713</v>
      </c>
      <c r="T554" s="25" t="s">
        <v>141</v>
      </c>
    </row>
    <row r="555" spans="2:20" ht="15">
      <c r="B555" s="680" t="s">
        <v>185</v>
      </c>
      <c r="C555" s="274" t="s">
        <v>494</v>
      </c>
      <c r="D555" s="3"/>
      <c r="E555" s="3"/>
      <c r="F555" s="3"/>
      <c r="G555" s="3"/>
      <c r="H555" s="3"/>
      <c r="J555" s="25" t="s">
        <v>141</v>
      </c>
      <c r="L555" t="s">
        <v>185</v>
      </c>
      <c r="M555" t="s">
        <v>1888</v>
      </c>
      <c r="T555" s="25" t="s">
        <v>141</v>
      </c>
    </row>
    <row r="556" spans="2:20" ht="30">
      <c r="B556" s="704" t="s">
        <v>154</v>
      </c>
      <c r="C556" s="274" t="s">
        <v>494</v>
      </c>
      <c r="D556" s="3"/>
      <c r="E556" s="3"/>
      <c r="F556" s="3"/>
      <c r="G556" s="3"/>
      <c r="H556" s="3"/>
      <c r="J556" s="25" t="s">
        <v>141</v>
      </c>
      <c r="L556" t="s">
        <v>154</v>
      </c>
      <c r="M556" t="s">
        <v>1714</v>
      </c>
      <c r="T556" s="25" t="s">
        <v>141</v>
      </c>
    </row>
    <row r="557" spans="10:20" ht="15">
      <c r="J557" s="25" t="s">
        <v>141</v>
      </c>
      <c r="T557" s="25" t="s">
        <v>141</v>
      </c>
    </row>
    <row r="558" spans="1:20" ht="18.75">
      <c r="A558" s="62" t="s">
        <v>363</v>
      </c>
      <c r="B558" s="157" t="s">
        <v>1219</v>
      </c>
      <c r="C558" s="158"/>
      <c r="D558" s="158"/>
      <c r="J558" s="25" t="s">
        <v>141</v>
      </c>
      <c r="L558" t="s">
        <v>1889</v>
      </c>
      <c r="T558" s="25" t="s">
        <v>141</v>
      </c>
    </row>
    <row r="559" spans="10:20" ht="15">
      <c r="J559" s="25" t="s">
        <v>141</v>
      </c>
      <c r="T559" s="25" t="s">
        <v>141</v>
      </c>
    </row>
    <row r="560" spans="2:20" ht="150">
      <c r="B560" s="384" t="s">
        <v>172</v>
      </c>
      <c r="C560" s="384" t="s">
        <v>173</v>
      </c>
      <c r="D560" s="384" t="s">
        <v>174</v>
      </c>
      <c r="E560" s="384" t="s">
        <v>175</v>
      </c>
      <c r="F560" s="384" t="s">
        <v>176</v>
      </c>
      <c r="G560" s="384" t="s">
        <v>177</v>
      </c>
      <c r="J560" s="25" t="s">
        <v>141</v>
      </c>
      <c r="L560" t="s">
        <v>172</v>
      </c>
      <c r="M560" t="s">
        <v>173</v>
      </c>
      <c r="N560" t="s">
        <v>174</v>
      </c>
      <c r="O560" t="s">
        <v>175</v>
      </c>
      <c r="P560" t="s">
        <v>176</v>
      </c>
      <c r="Q560" t="s">
        <v>177</v>
      </c>
      <c r="T560" s="25" t="s">
        <v>141</v>
      </c>
    </row>
    <row r="561" spans="2:20" ht="15">
      <c r="B561" s="272" t="s">
        <v>494</v>
      </c>
      <c r="C561" s="272" t="s">
        <v>494</v>
      </c>
      <c r="D561" s="272" t="s">
        <v>494</v>
      </c>
      <c r="E561" s="272" t="s">
        <v>494</v>
      </c>
      <c r="F561" s="272" t="s">
        <v>494</v>
      </c>
      <c r="G561" s="272" t="s">
        <v>494</v>
      </c>
      <c r="J561" s="25" t="s">
        <v>141</v>
      </c>
      <c r="L561" t="s">
        <v>1661</v>
      </c>
      <c r="M561" t="s">
        <v>1886</v>
      </c>
      <c r="N561" t="s">
        <v>1887</v>
      </c>
      <c r="O561" t="s">
        <v>1660</v>
      </c>
      <c r="P561" t="s">
        <v>1662</v>
      </c>
      <c r="Q561" t="s">
        <v>1664</v>
      </c>
      <c r="T561" s="25" t="s">
        <v>141</v>
      </c>
    </row>
    <row r="562" spans="2:20" s="287" customFormat="1" ht="15">
      <c r="B562" s="272" t="s">
        <v>494</v>
      </c>
      <c r="C562" s="272" t="s">
        <v>494</v>
      </c>
      <c r="D562" s="272" t="s">
        <v>494</v>
      </c>
      <c r="E562" s="272" t="s">
        <v>494</v>
      </c>
      <c r="F562" s="272" t="s">
        <v>494</v>
      </c>
      <c r="G562" s="272" t="s">
        <v>494</v>
      </c>
      <c r="J562" s="25" t="s">
        <v>141</v>
      </c>
      <c r="K562"/>
      <c r="L562"/>
      <c r="M562"/>
      <c r="N562"/>
      <c r="O562"/>
      <c r="P562"/>
      <c r="Q562"/>
      <c r="R562"/>
      <c r="S562"/>
      <c r="T562" s="25" t="s">
        <v>141</v>
      </c>
    </row>
    <row r="563" spans="2:20" s="287" customFormat="1" ht="15">
      <c r="B563" s="272" t="s">
        <v>494</v>
      </c>
      <c r="C563" s="272" t="s">
        <v>494</v>
      </c>
      <c r="D563" s="272" t="s">
        <v>494</v>
      </c>
      <c r="E563" s="272" t="s">
        <v>494</v>
      </c>
      <c r="F563" s="272" t="s">
        <v>494</v>
      </c>
      <c r="G563" s="272" t="s">
        <v>494</v>
      </c>
      <c r="J563" s="25" t="s">
        <v>141</v>
      </c>
      <c r="K563" s="339"/>
      <c r="L563" s="339"/>
      <c r="M563" s="339"/>
      <c r="N563" s="339"/>
      <c r="O563" s="339"/>
      <c r="P563" s="339"/>
      <c r="Q563" s="339"/>
      <c r="R563" s="339"/>
      <c r="S563" s="339"/>
      <c r="T563" s="25" t="s">
        <v>141</v>
      </c>
    </row>
    <row r="564" spans="2:20" s="287" customFormat="1" ht="15">
      <c r="B564" s="272" t="s">
        <v>494</v>
      </c>
      <c r="C564" s="272" t="s">
        <v>494</v>
      </c>
      <c r="D564" s="272" t="s">
        <v>494</v>
      </c>
      <c r="E564" s="272" t="s">
        <v>494</v>
      </c>
      <c r="F564" s="272" t="s">
        <v>494</v>
      </c>
      <c r="G564" s="272" t="s">
        <v>494</v>
      </c>
      <c r="J564" s="25" t="s">
        <v>141</v>
      </c>
      <c r="K564" s="339"/>
      <c r="L564" s="339"/>
      <c r="M564" s="339"/>
      <c r="N564" s="339"/>
      <c r="O564" s="339"/>
      <c r="P564" s="339"/>
      <c r="Q564" s="339"/>
      <c r="R564" s="339"/>
      <c r="S564" s="339"/>
      <c r="T564" s="25" t="s">
        <v>141</v>
      </c>
    </row>
    <row r="565" spans="2:20" s="287" customFormat="1" ht="15">
      <c r="B565" s="272" t="s">
        <v>494</v>
      </c>
      <c r="C565" s="272" t="s">
        <v>494</v>
      </c>
      <c r="D565" s="272" t="s">
        <v>494</v>
      </c>
      <c r="E565" s="272" t="s">
        <v>494</v>
      </c>
      <c r="F565" s="272" t="s">
        <v>494</v>
      </c>
      <c r="G565" s="272" t="s">
        <v>494</v>
      </c>
      <c r="J565" s="25" t="s">
        <v>141</v>
      </c>
      <c r="K565" s="339"/>
      <c r="L565" s="339"/>
      <c r="M565" s="339"/>
      <c r="N565" s="339"/>
      <c r="O565" s="339"/>
      <c r="P565" s="339"/>
      <c r="Q565" s="339"/>
      <c r="R565" s="339"/>
      <c r="S565" s="339"/>
      <c r="T565" s="25" t="s">
        <v>141</v>
      </c>
    </row>
    <row r="566" spans="2:20" s="287" customFormat="1" ht="15">
      <c r="B566" s="272" t="s">
        <v>494</v>
      </c>
      <c r="C566" s="272" t="s">
        <v>494</v>
      </c>
      <c r="D566" s="272" t="s">
        <v>494</v>
      </c>
      <c r="E566" s="272" t="s">
        <v>494</v>
      </c>
      <c r="F566" s="272" t="s">
        <v>494</v>
      </c>
      <c r="G566" s="272" t="s">
        <v>494</v>
      </c>
      <c r="J566" s="25" t="s">
        <v>141</v>
      </c>
      <c r="K566" s="339"/>
      <c r="L566" s="339"/>
      <c r="M566" s="339"/>
      <c r="N566" s="339"/>
      <c r="O566" s="339"/>
      <c r="P566" s="339"/>
      <c r="Q566" s="339"/>
      <c r="R566" s="339"/>
      <c r="S566" s="339"/>
      <c r="T566" s="25" t="s">
        <v>141</v>
      </c>
    </row>
    <row r="567" spans="2:20" s="287" customFormat="1" ht="15">
      <c r="B567" s="272" t="s">
        <v>494</v>
      </c>
      <c r="C567" s="272" t="s">
        <v>494</v>
      </c>
      <c r="D567" s="272" t="s">
        <v>494</v>
      </c>
      <c r="E567" s="272" t="s">
        <v>494</v>
      </c>
      <c r="F567" s="272" t="s">
        <v>494</v>
      </c>
      <c r="G567" s="272" t="s">
        <v>494</v>
      </c>
      <c r="J567" s="25" t="s">
        <v>141</v>
      </c>
      <c r="K567" s="339"/>
      <c r="L567" s="339"/>
      <c r="M567" s="339"/>
      <c r="N567" s="339"/>
      <c r="O567" s="339"/>
      <c r="P567" s="339"/>
      <c r="Q567" s="339"/>
      <c r="R567" s="339"/>
      <c r="S567" s="339"/>
      <c r="T567" s="25" t="s">
        <v>141</v>
      </c>
    </row>
    <row r="568" spans="2:20" s="287" customFormat="1" ht="15">
      <c r="B568" s="272" t="s">
        <v>494</v>
      </c>
      <c r="C568" s="272" t="s">
        <v>494</v>
      </c>
      <c r="D568" s="272" t="s">
        <v>494</v>
      </c>
      <c r="E568" s="272" t="s">
        <v>494</v>
      </c>
      <c r="F568" s="272" t="s">
        <v>494</v>
      </c>
      <c r="G568" s="272" t="s">
        <v>494</v>
      </c>
      <c r="J568" s="25" t="s">
        <v>141</v>
      </c>
      <c r="K568" s="339"/>
      <c r="L568" s="339"/>
      <c r="M568" s="339"/>
      <c r="N568" s="339"/>
      <c r="O568" s="339"/>
      <c r="P568" s="339"/>
      <c r="Q568" s="339"/>
      <c r="R568" s="339"/>
      <c r="S568" s="339"/>
      <c r="T568" s="25" t="s">
        <v>141</v>
      </c>
    </row>
    <row r="569" spans="2:20" s="287" customFormat="1" ht="15">
      <c r="B569" s="272" t="s">
        <v>494</v>
      </c>
      <c r="C569" s="272" t="s">
        <v>494</v>
      </c>
      <c r="D569" s="272" t="s">
        <v>494</v>
      </c>
      <c r="E569" s="272" t="s">
        <v>494</v>
      </c>
      <c r="F569" s="272" t="s">
        <v>494</v>
      </c>
      <c r="G569" s="272" t="s">
        <v>494</v>
      </c>
      <c r="J569" s="25" t="s">
        <v>141</v>
      </c>
      <c r="K569" s="339"/>
      <c r="L569" s="339"/>
      <c r="M569" s="339"/>
      <c r="N569" s="339"/>
      <c r="O569" s="339"/>
      <c r="P569" s="339"/>
      <c r="Q569" s="339"/>
      <c r="R569" s="339"/>
      <c r="S569" s="339"/>
      <c r="T569" s="25" t="s">
        <v>141</v>
      </c>
    </row>
    <row r="570" spans="2:20" s="287" customFormat="1" ht="15">
      <c r="B570" s="272" t="s">
        <v>494</v>
      </c>
      <c r="C570" s="272" t="s">
        <v>494</v>
      </c>
      <c r="D570" s="272" t="s">
        <v>494</v>
      </c>
      <c r="E570" s="272" t="s">
        <v>494</v>
      </c>
      <c r="F570" s="272" t="s">
        <v>494</v>
      </c>
      <c r="G570" s="272" t="s">
        <v>494</v>
      </c>
      <c r="J570" s="25" t="s">
        <v>141</v>
      </c>
      <c r="K570" s="339"/>
      <c r="L570" s="339"/>
      <c r="M570" s="339"/>
      <c r="N570" s="339"/>
      <c r="O570" s="339"/>
      <c r="P570" s="339"/>
      <c r="Q570" s="339"/>
      <c r="R570" s="339"/>
      <c r="S570" s="339"/>
      <c r="T570" s="25" t="s">
        <v>141</v>
      </c>
    </row>
    <row r="571" spans="2:20" s="287" customFormat="1" ht="15">
      <c r="B571" s="272" t="s">
        <v>494</v>
      </c>
      <c r="C571" s="272" t="s">
        <v>494</v>
      </c>
      <c r="D571" s="272" t="s">
        <v>494</v>
      </c>
      <c r="E571" s="272" t="s">
        <v>494</v>
      </c>
      <c r="F571" s="272" t="s">
        <v>494</v>
      </c>
      <c r="G571" s="272" t="s">
        <v>494</v>
      </c>
      <c r="J571" s="25" t="s">
        <v>141</v>
      </c>
      <c r="K571" s="339"/>
      <c r="L571" s="339"/>
      <c r="M571" s="339"/>
      <c r="N571" s="339"/>
      <c r="O571" s="339"/>
      <c r="P571" s="339"/>
      <c r="Q571" s="339"/>
      <c r="R571" s="339"/>
      <c r="S571" s="339"/>
      <c r="T571" s="25" t="s">
        <v>141</v>
      </c>
    </row>
    <row r="572" spans="2:20" s="287" customFormat="1" ht="15">
      <c r="B572" s="272" t="s">
        <v>494</v>
      </c>
      <c r="C572" s="272" t="s">
        <v>494</v>
      </c>
      <c r="D572" s="272" t="s">
        <v>494</v>
      </c>
      <c r="E572" s="272" t="s">
        <v>494</v>
      </c>
      <c r="F572" s="272" t="s">
        <v>494</v>
      </c>
      <c r="G572" s="272" t="s">
        <v>494</v>
      </c>
      <c r="J572" s="25" t="s">
        <v>141</v>
      </c>
      <c r="K572" s="339"/>
      <c r="L572" s="339"/>
      <c r="M572" s="339"/>
      <c r="N572" s="339"/>
      <c r="O572" s="339"/>
      <c r="P572" s="339"/>
      <c r="Q572" s="339"/>
      <c r="R572" s="339"/>
      <c r="S572" s="339"/>
      <c r="T572" s="25" t="s">
        <v>141</v>
      </c>
    </row>
    <row r="573" spans="2:20" ht="15">
      <c r="B573" s="3"/>
      <c r="C573" s="3"/>
      <c r="D573" s="3"/>
      <c r="E573" s="3"/>
      <c r="F573" s="3"/>
      <c r="G573" s="3"/>
      <c r="J573" s="25" t="s">
        <v>141</v>
      </c>
      <c r="K573" s="339"/>
      <c r="L573" s="339"/>
      <c r="M573" s="339"/>
      <c r="N573" s="339"/>
      <c r="O573" s="339"/>
      <c r="P573" s="339"/>
      <c r="Q573" s="339"/>
      <c r="R573" s="339"/>
      <c r="S573" s="339"/>
      <c r="T573" s="25" t="s">
        <v>141</v>
      </c>
    </row>
    <row r="574" spans="2:20" ht="150">
      <c r="B574" s="3"/>
      <c r="C574" s="384" t="s">
        <v>176</v>
      </c>
      <c r="D574" s="384" t="s">
        <v>177</v>
      </c>
      <c r="F574" s="3"/>
      <c r="G574" s="3"/>
      <c r="J574" s="25" t="s">
        <v>141</v>
      </c>
      <c r="M574" t="s">
        <v>176</v>
      </c>
      <c r="N574" t="s">
        <v>177</v>
      </c>
      <c r="T574" s="25" t="s">
        <v>141</v>
      </c>
    </row>
    <row r="575" spans="2:20" ht="15">
      <c r="B575" s="412" t="s">
        <v>178</v>
      </c>
      <c r="C575" s="272" t="s">
        <v>494</v>
      </c>
      <c r="D575" s="272" t="s">
        <v>494</v>
      </c>
      <c r="F575" s="3"/>
      <c r="G575" s="3"/>
      <c r="J575" s="25" t="s">
        <v>141</v>
      </c>
      <c r="L575" t="s">
        <v>178</v>
      </c>
      <c r="M575" t="s">
        <v>1669</v>
      </c>
      <c r="N575" t="s">
        <v>1671</v>
      </c>
      <c r="T575" s="25" t="s">
        <v>141</v>
      </c>
    </row>
    <row r="576" spans="2:20" ht="15">
      <c r="B576" s="412" t="s">
        <v>179</v>
      </c>
      <c r="C576" s="272" t="s">
        <v>494</v>
      </c>
      <c r="D576" s="272" t="s">
        <v>494</v>
      </c>
      <c r="F576" s="3"/>
      <c r="G576" s="3"/>
      <c r="J576" s="25" t="s">
        <v>141</v>
      </c>
      <c r="L576" t="s">
        <v>179</v>
      </c>
      <c r="M576" t="s">
        <v>1676</v>
      </c>
      <c r="N576" t="s">
        <v>1678</v>
      </c>
      <c r="T576" s="25" t="s">
        <v>141</v>
      </c>
    </row>
    <row r="577" spans="2:20" ht="15">
      <c r="B577" s="3"/>
      <c r="C577" s="3"/>
      <c r="D577" s="3"/>
      <c r="E577" s="3"/>
      <c r="F577" s="3"/>
      <c r="G577" s="3"/>
      <c r="J577" s="25" t="s">
        <v>141</v>
      </c>
      <c r="T577" s="25" t="s">
        <v>141</v>
      </c>
    </row>
    <row r="578" spans="2:20" ht="150">
      <c r="B578" s="3"/>
      <c r="C578" s="384" t="s">
        <v>176</v>
      </c>
      <c r="D578" s="410" t="s">
        <v>152</v>
      </c>
      <c r="E578" s="410" t="s">
        <v>180</v>
      </c>
      <c r="F578" s="384" t="s">
        <v>177</v>
      </c>
      <c r="J578" s="25" t="s">
        <v>141</v>
      </c>
      <c r="M578" t="s">
        <v>176</v>
      </c>
      <c r="N578" t="s">
        <v>152</v>
      </c>
      <c r="O578" t="s">
        <v>180</v>
      </c>
      <c r="P578" t="s">
        <v>177</v>
      </c>
      <c r="T578" s="25" t="s">
        <v>141</v>
      </c>
    </row>
    <row r="579" spans="2:20" ht="15">
      <c r="B579" s="413" t="s">
        <v>181</v>
      </c>
      <c r="C579" s="272" t="s">
        <v>494</v>
      </c>
      <c r="D579" s="272" t="s">
        <v>494</v>
      </c>
      <c r="E579" s="272" t="s">
        <v>494</v>
      </c>
      <c r="F579" s="272" t="s">
        <v>494</v>
      </c>
      <c r="J579" s="25" t="s">
        <v>141</v>
      </c>
      <c r="L579" t="s">
        <v>181</v>
      </c>
      <c r="M579" t="s">
        <v>1685</v>
      </c>
      <c r="N579" t="s">
        <v>1694</v>
      </c>
      <c r="O579" t="s">
        <v>1701</v>
      </c>
      <c r="P579" t="s">
        <v>1687</v>
      </c>
      <c r="T579" s="25" t="s">
        <v>141</v>
      </c>
    </row>
    <row r="580" spans="2:20" ht="15">
      <c r="B580" s="413" t="s">
        <v>182</v>
      </c>
      <c r="C580" s="325"/>
      <c r="D580" s="272" t="s">
        <v>494</v>
      </c>
      <c r="E580" s="272" t="s">
        <v>494</v>
      </c>
      <c r="F580" s="325"/>
      <c r="J580" s="25" t="s">
        <v>141</v>
      </c>
      <c r="L580" t="s">
        <v>182</v>
      </c>
      <c r="N580" t="s">
        <v>1692</v>
      </c>
      <c r="O580" t="s">
        <v>1699</v>
      </c>
      <c r="T580" s="25" t="s">
        <v>141</v>
      </c>
    </row>
    <row r="581" spans="2:20" ht="15">
      <c r="B581" s="413" t="s">
        <v>85</v>
      </c>
      <c r="C581" s="329"/>
      <c r="D581" s="329"/>
      <c r="E581" s="329"/>
      <c r="F581" s="325"/>
      <c r="J581" s="25" t="s">
        <v>141</v>
      </c>
      <c r="L581" t="s">
        <v>85</v>
      </c>
      <c r="T581" s="25" t="s">
        <v>141</v>
      </c>
    </row>
    <row r="582" spans="2:20" ht="15">
      <c r="B582" s="3"/>
      <c r="C582" s="3"/>
      <c r="D582" s="3"/>
      <c r="E582" s="3"/>
      <c r="F582" s="3"/>
      <c r="G582" s="3"/>
      <c r="J582" s="25" t="s">
        <v>141</v>
      </c>
      <c r="T582" s="25" t="s">
        <v>141</v>
      </c>
    </row>
    <row r="583" spans="2:20" ht="15">
      <c r="B583" s="803" t="s">
        <v>183</v>
      </c>
      <c r="C583" s="644"/>
      <c r="E583" s="3"/>
      <c r="F583" s="3"/>
      <c r="G583" s="3"/>
      <c r="J583" s="25" t="s">
        <v>141</v>
      </c>
      <c r="L583" t="s">
        <v>183</v>
      </c>
      <c r="M583" t="s">
        <v>150</v>
      </c>
      <c r="T583" s="25" t="s">
        <v>141</v>
      </c>
    </row>
    <row r="584" spans="2:20" ht="30">
      <c r="B584" s="680" t="s">
        <v>220</v>
      </c>
      <c r="C584" s="801" t="s">
        <v>494</v>
      </c>
      <c r="E584" s="3"/>
      <c r="F584" s="3"/>
      <c r="G584" s="3"/>
      <c r="J584" s="25" t="s">
        <v>141</v>
      </c>
      <c r="L584" t="s">
        <v>220</v>
      </c>
      <c r="M584" t="s">
        <v>1706</v>
      </c>
      <c r="T584" s="25" t="s">
        <v>141</v>
      </c>
    </row>
    <row r="585" spans="2:20" ht="15">
      <c r="B585" s="702" t="s">
        <v>169</v>
      </c>
      <c r="C585" s="701" t="s">
        <v>494</v>
      </c>
      <c r="E585" s="3"/>
      <c r="F585" s="3"/>
      <c r="G585" s="3"/>
      <c r="J585" s="25" t="s">
        <v>141</v>
      </c>
      <c r="L585" t="s">
        <v>169</v>
      </c>
      <c r="M585" t="s">
        <v>1707</v>
      </c>
      <c r="T585" s="25" t="s">
        <v>141</v>
      </c>
    </row>
    <row r="586" spans="2:20" ht="15">
      <c r="B586" s="702" t="s">
        <v>120</v>
      </c>
      <c r="C586" s="701" t="s">
        <v>494</v>
      </c>
      <c r="E586" s="3"/>
      <c r="F586" s="3"/>
      <c r="G586" s="3"/>
      <c r="J586" s="25" t="s">
        <v>141</v>
      </c>
      <c r="L586" t="s">
        <v>120</v>
      </c>
      <c r="M586" t="s">
        <v>1709</v>
      </c>
      <c r="T586" s="25" t="s">
        <v>141</v>
      </c>
    </row>
    <row r="587" spans="2:20" ht="15">
      <c r="B587" s="702" t="s">
        <v>170</v>
      </c>
      <c r="C587" s="701" t="s">
        <v>494</v>
      </c>
      <c r="E587" s="3"/>
      <c r="F587" s="3"/>
      <c r="G587" s="3"/>
      <c r="J587" s="25" t="s">
        <v>141</v>
      </c>
      <c r="L587" t="s">
        <v>170</v>
      </c>
      <c r="M587" t="s">
        <v>1890</v>
      </c>
      <c r="T587" s="25" t="s">
        <v>141</v>
      </c>
    </row>
    <row r="588" spans="2:20" ht="15">
      <c r="B588" s="702" t="s">
        <v>221</v>
      </c>
      <c r="C588" s="701" t="s">
        <v>494</v>
      </c>
      <c r="E588" s="3"/>
      <c r="F588" s="3"/>
      <c r="G588" s="3"/>
      <c r="J588" s="25" t="s">
        <v>141</v>
      </c>
      <c r="L588" t="s">
        <v>221</v>
      </c>
      <c r="M588" t="s">
        <v>1891</v>
      </c>
      <c r="T588" s="25" t="s">
        <v>141</v>
      </c>
    </row>
    <row r="589" spans="2:20" ht="30">
      <c r="B589" s="703" t="s">
        <v>158</v>
      </c>
      <c r="C589" s="274" t="s">
        <v>494</v>
      </c>
      <c r="E589" s="3"/>
      <c r="F589" s="3"/>
      <c r="G589" s="3"/>
      <c r="J589" s="25" t="s">
        <v>141</v>
      </c>
      <c r="L589" t="s">
        <v>158</v>
      </c>
      <c r="M589" t="s">
        <v>1720</v>
      </c>
      <c r="T589" s="25" t="s">
        <v>141</v>
      </c>
    </row>
    <row r="590" spans="2:20" ht="15">
      <c r="B590" s="677" t="s">
        <v>159</v>
      </c>
      <c r="C590" s="274" t="s">
        <v>494</v>
      </c>
      <c r="E590" s="3"/>
      <c r="F590" s="3"/>
      <c r="G590" s="3"/>
      <c r="J590" s="25" t="s">
        <v>141</v>
      </c>
      <c r="L590" t="s">
        <v>159</v>
      </c>
      <c r="M590" t="s">
        <v>1804</v>
      </c>
      <c r="T590" s="25" t="s">
        <v>141</v>
      </c>
    </row>
    <row r="591" spans="2:20" ht="15">
      <c r="B591" s="680" t="s">
        <v>222</v>
      </c>
      <c r="C591" s="701" t="s">
        <v>494</v>
      </c>
      <c r="E591" s="3"/>
      <c r="F591" s="3"/>
      <c r="G591" s="3"/>
      <c r="J591" s="25" t="s">
        <v>141</v>
      </c>
      <c r="L591" t="s">
        <v>222</v>
      </c>
      <c r="M591" t="s">
        <v>1733</v>
      </c>
      <c r="T591" s="25" t="s">
        <v>141</v>
      </c>
    </row>
    <row r="592" spans="2:20" ht="15">
      <c r="B592" s="680" t="s">
        <v>171</v>
      </c>
      <c r="C592" s="701" t="s">
        <v>494</v>
      </c>
      <c r="E592" s="3"/>
      <c r="F592" s="3"/>
      <c r="G592" s="3"/>
      <c r="J592" s="25" t="s">
        <v>141</v>
      </c>
      <c r="L592" t="s">
        <v>171</v>
      </c>
      <c r="M592" t="s">
        <v>1740</v>
      </c>
      <c r="T592" s="25" t="s">
        <v>141</v>
      </c>
    </row>
    <row r="593" spans="2:20" ht="45">
      <c r="B593" s="680" t="s">
        <v>184</v>
      </c>
      <c r="C593" s="274" t="s">
        <v>494</v>
      </c>
      <c r="E593" s="3"/>
      <c r="F593" s="3"/>
      <c r="G593" s="3"/>
      <c r="J593" s="25" t="s">
        <v>141</v>
      </c>
      <c r="L593" t="s">
        <v>184</v>
      </c>
      <c r="M593" t="s">
        <v>1747</v>
      </c>
      <c r="T593" s="25" t="s">
        <v>141</v>
      </c>
    </row>
    <row r="594" spans="2:20" ht="15">
      <c r="B594" s="680" t="s">
        <v>185</v>
      </c>
      <c r="C594" s="274" t="s">
        <v>494</v>
      </c>
      <c r="E594" s="3"/>
      <c r="F594" s="3"/>
      <c r="G594" s="3"/>
      <c r="J594" s="25" t="s">
        <v>141</v>
      </c>
      <c r="L594" t="s">
        <v>185</v>
      </c>
      <c r="M594" t="s">
        <v>1892</v>
      </c>
      <c r="T594" s="25" t="s">
        <v>141</v>
      </c>
    </row>
    <row r="595" spans="2:20" ht="30">
      <c r="B595" s="704" t="s">
        <v>154</v>
      </c>
      <c r="C595" s="274" t="s">
        <v>494</v>
      </c>
      <c r="E595" s="3"/>
      <c r="F595" s="3"/>
      <c r="G595" s="3"/>
      <c r="J595" s="25" t="s">
        <v>141</v>
      </c>
      <c r="L595" t="s">
        <v>154</v>
      </c>
      <c r="M595" t="s">
        <v>1893</v>
      </c>
      <c r="T595" s="25" t="s">
        <v>141</v>
      </c>
    </row>
    <row r="596" spans="10:20" ht="15">
      <c r="J596" s="25" t="s">
        <v>141</v>
      </c>
      <c r="T596" s="25" t="s">
        <v>141</v>
      </c>
    </row>
    <row r="597" spans="1:20" ht="15">
      <c r="A597" s="25" t="s">
        <v>141</v>
      </c>
      <c r="B597" s="25" t="s">
        <v>141</v>
      </c>
      <c r="C597" s="25" t="s">
        <v>141</v>
      </c>
      <c r="D597" s="25" t="s">
        <v>141</v>
      </c>
      <c r="E597" s="25" t="s">
        <v>141</v>
      </c>
      <c r="F597" s="25" t="s">
        <v>141</v>
      </c>
      <c r="G597" s="25" t="s">
        <v>141</v>
      </c>
      <c r="H597" s="25" t="s">
        <v>141</v>
      </c>
      <c r="I597" s="25" t="s">
        <v>141</v>
      </c>
      <c r="J597" s="25" t="s">
        <v>141</v>
      </c>
      <c r="K597" s="25" t="s">
        <v>141</v>
      </c>
      <c r="L597" s="25" t="s">
        <v>141</v>
      </c>
      <c r="M597" s="25" t="s">
        <v>141</v>
      </c>
      <c r="N597" s="25" t="s">
        <v>141</v>
      </c>
      <c r="O597" s="25" t="s">
        <v>141</v>
      </c>
      <c r="P597" s="25" t="s">
        <v>141</v>
      </c>
      <c r="Q597" s="25" t="s">
        <v>141</v>
      </c>
      <c r="R597" s="25" t="s">
        <v>141</v>
      </c>
      <c r="S597" s="25" t="s">
        <v>141</v>
      </c>
      <c r="T597" s="25" t="s">
        <v>141</v>
      </c>
    </row>
  </sheetData>
  <sheetProtection/>
  <mergeCells count="20">
    <mergeCell ref="C245:D245"/>
    <mergeCell ref="E245:I245"/>
    <mergeCell ref="C306:D306"/>
    <mergeCell ref="E306:I306"/>
    <mergeCell ref="D473:E473"/>
    <mergeCell ref="E401:G401"/>
    <mergeCell ref="E331:I331"/>
    <mergeCell ref="C345:D345"/>
    <mergeCell ref="C331:D331"/>
    <mergeCell ref="F345:I345"/>
    <mergeCell ref="C357:D357"/>
    <mergeCell ref="E357:G357"/>
    <mergeCell ref="C401:D401"/>
    <mergeCell ref="F502:G502"/>
    <mergeCell ref="H502:I502"/>
    <mergeCell ref="F478:I478"/>
    <mergeCell ref="F479:G479"/>
    <mergeCell ref="H479:I479"/>
    <mergeCell ref="C382:D382"/>
    <mergeCell ref="F382:I382"/>
  </mergeCells>
  <dataValidations count="2">
    <dataValidation type="list" allowBlank="1" showInputMessage="1" showErrorMessage="1" sqref="C240:C243 C274:C275 C298:C304 C324:C329 C380">
      <formula1>T.YesNo</formula1>
    </dataValidation>
    <dataValidation type="list" allowBlank="1" showInputMessage="1" showErrorMessage="1" sqref="F201:F207">
      <formula1>T.YesNoNA</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rgb="FFCCFFFF"/>
  </sheetPr>
  <dimension ref="A1:T176"/>
  <sheetViews>
    <sheetView zoomScalePageLayoutView="0" workbookViewId="0" topLeftCell="A1">
      <selection activeCell="A1" sqref="A1"/>
    </sheetView>
  </sheetViews>
  <sheetFormatPr defaultColWidth="9.140625" defaultRowHeight="15"/>
  <cols>
    <col min="1" max="1" width="7.7109375" style="69" customWidth="1"/>
    <col min="2" max="2" width="9.140625" style="69" customWidth="1"/>
    <col min="3" max="3" width="26.28125" style="69" customWidth="1"/>
    <col min="4" max="14" width="9.7109375" style="69" customWidth="1"/>
    <col min="15" max="15" width="2.8515625" style="69" customWidth="1"/>
    <col min="16" max="21" width="9.140625" style="69" customWidth="1"/>
    <col min="22" max="16384" width="9.140625" style="69" customWidth="1"/>
  </cols>
  <sheetData>
    <row r="1" spans="1:15" ht="15">
      <c r="A1" s="83" t="str">
        <f>Participant!$A$1</f>
        <v>&lt;Participant's name&gt;</v>
      </c>
      <c r="B1" s="136"/>
      <c r="C1" s="136"/>
      <c r="D1" s="85"/>
      <c r="E1" s="85"/>
      <c r="F1" s="85"/>
      <c r="G1" s="85"/>
      <c r="H1" s="85"/>
      <c r="I1" s="85"/>
      <c r="J1" s="85"/>
      <c r="K1" s="85"/>
      <c r="L1" s="85"/>
      <c r="M1" s="85"/>
      <c r="N1" s="86" t="str">
        <f>Participant!$E$1</f>
        <v>2013 - - (-)</v>
      </c>
      <c r="O1" s="195" t="s">
        <v>141</v>
      </c>
    </row>
    <row r="2" spans="1:15" ht="15.75">
      <c r="A2" s="89" t="str">
        <f>Participant!$A$2</f>
        <v>-</v>
      </c>
      <c r="B2" s="137"/>
      <c r="C2" s="137"/>
      <c r="D2" s="91"/>
      <c r="E2" s="91"/>
      <c r="F2" s="152" t="str">
        <f>'P.Index'!D10</f>
        <v>Additional information on end 2013 situation</v>
      </c>
      <c r="G2" s="91"/>
      <c r="H2" s="91"/>
      <c r="I2" s="91"/>
      <c r="J2" s="92"/>
      <c r="K2" s="92"/>
      <c r="L2" s="92"/>
      <c r="M2" s="92"/>
      <c r="N2" s="93" t="str">
        <f>Version</f>
        <v>EIOPA-14-216-ST14_Templates-(20140709)</v>
      </c>
      <c r="O2" s="195" t="s">
        <v>141</v>
      </c>
    </row>
    <row r="3" ht="15.75" thickBot="1">
      <c r="O3" s="195" t="s">
        <v>141</v>
      </c>
    </row>
    <row r="4" spans="2:15" s="154" customFormat="1" ht="15.75" thickBot="1">
      <c r="B4" s="77" t="str">
        <f>F2</f>
        <v>Additional information on end 2013 situation</v>
      </c>
      <c r="C4" s="77"/>
      <c r="D4" s="77"/>
      <c r="E4" s="77"/>
      <c r="F4" s="78"/>
      <c r="O4" s="195" t="s">
        <v>141</v>
      </c>
    </row>
    <row r="5" spans="2:15" s="154" customFormat="1" ht="15">
      <c r="B5" s="805" t="s">
        <v>2038</v>
      </c>
      <c r="C5" s="529"/>
      <c r="D5" s="529"/>
      <c r="E5" s="529"/>
      <c r="F5" s="80" t="str">
        <f ca="1">HYPERLINK("#"&amp;CELL("address",A15),A15)</f>
        <v>I</v>
      </c>
      <c r="O5" s="195" t="s">
        <v>141</v>
      </c>
    </row>
    <row r="6" spans="2:15" s="339" customFormat="1" ht="15">
      <c r="B6" s="495" t="s">
        <v>882</v>
      </c>
      <c r="C6" s="529"/>
      <c r="D6" s="529"/>
      <c r="E6" s="529"/>
      <c r="F6" s="80" t="str">
        <f ca="1">HYPERLINK("#"&amp;CELL("address",A23),A23)</f>
        <v>II</v>
      </c>
      <c r="O6" s="195"/>
    </row>
    <row r="7" spans="2:15" s="154" customFormat="1" ht="15">
      <c r="B7" s="824" t="s">
        <v>2039</v>
      </c>
      <c r="C7" s="529"/>
      <c r="D7" s="529"/>
      <c r="E7" s="529"/>
      <c r="F7" s="80" t="str">
        <f ca="1">HYPERLINK("#"&amp;CELL("address",A26),A26)</f>
        <v>II.1</v>
      </c>
      <c r="O7" s="195" t="s">
        <v>141</v>
      </c>
    </row>
    <row r="8" spans="2:15" s="154" customFormat="1" ht="15">
      <c r="B8" s="499" t="s">
        <v>883</v>
      </c>
      <c r="C8" s="529"/>
      <c r="D8" s="529"/>
      <c r="E8" s="529"/>
      <c r="F8" s="80" t="str">
        <f ca="1">HYPERLINK("#"&amp;CELL("address",A110),A110)</f>
        <v>II.2</v>
      </c>
      <c r="O8" s="195" t="s">
        <v>141</v>
      </c>
    </row>
    <row r="9" spans="2:15" s="154" customFormat="1" ht="15">
      <c r="B9" s="705" t="s">
        <v>1895</v>
      </c>
      <c r="C9" s="529"/>
      <c r="D9" s="529"/>
      <c r="E9" s="529"/>
      <c r="F9" s="80" t="str">
        <f ca="1">HYPERLINK("#"&amp;CELL("address",A120),A120)</f>
        <v>II.3</v>
      </c>
      <c r="O9" s="195" t="s">
        <v>141</v>
      </c>
    </row>
    <row r="10" spans="2:15" s="154" customFormat="1" ht="15">
      <c r="B10" s="530" t="s">
        <v>885</v>
      </c>
      <c r="C10" s="531"/>
      <c r="D10" s="531"/>
      <c r="E10" s="531"/>
      <c r="F10" s="81" t="str">
        <f ca="1">HYPERLINK("#"&amp;CELL("address",A130),A130)</f>
        <v>III</v>
      </c>
      <c r="O10" s="195" t="s">
        <v>141</v>
      </c>
    </row>
    <row r="11" spans="2:15" s="154" customFormat="1" ht="15">
      <c r="B11" s="532" t="s">
        <v>884</v>
      </c>
      <c r="C11" s="533"/>
      <c r="D11" s="533"/>
      <c r="E11" s="533"/>
      <c r="F11" s="155" t="str">
        <f ca="1">HYPERLINK("#"&amp;CELL("address",A139),A139)</f>
        <v>IV</v>
      </c>
      <c r="O11" s="195" t="s">
        <v>141</v>
      </c>
    </row>
    <row r="12" spans="2:15" s="154" customFormat="1" ht="15">
      <c r="B12" s="462" t="s">
        <v>894</v>
      </c>
      <c r="C12" s="534"/>
      <c r="D12" s="534"/>
      <c r="E12" s="534"/>
      <c r="F12" s="156" t="str">
        <f ca="1">HYPERLINK("#"&amp;CELL("address",A151),A151)</f>
        <v>V</v>
      </c>
      <c r="O12" s="195" t="s">
        <v>141</v>
      </c>
    </row>
    <row r="13" spans="2:15" s="154" customFormat="1" ht="15">
      <c r="B13" s="462" t="s">
        <v>1236</v>
      </c>
      <c r="C13" s="534"/>
      <c r="D13" s="534"/>
      <c r="E13" s="534"/>
      <c r="F13" s="156" t="str">
        <f ca="1">HYPERLINK("#"&amp;CELL("address",A157),A157)</f>
        <v>VI</v>
      </c>
      <c r="O13" s="195" t="s">
        <v>141</v>
      </c>
    </row>
    <row r="14" s="154" customFormat="1" ht="15">
      <c r="O14" s="195" t="s">
        <v>141</v>
      </c>
    </row>
    <row r="15" spans="1:15" s="339" customFormat="1" ht="15">
      <c r="A15" s="339" t="s">
        <v>84</v>
      </c>
      <c r="B15" s="890" t="s">
        <v>2007</v>
      </c>
      <c r="C15" s="891"/>
      <c r="O15" s="195" t="s">
        <v>141</v>
      </c>
    </row>
    <row r="16" spans="2:15" s="339" customFormat="1" ht="15">
      <c r="B16" s="892"/>
      <c r="C16" s="893"/>
      <c r="O16" s="195" t="s">
        <v>141</v>
      </c>
    </row>
    <row r="17" s="339" customFormat="1" ht="15">
      <c r="O17" s="195" t="s">
        <v>141</v>
      </c>
    </row>
    <row r="18" spans="4:15" s="339" customFormat="1" ht="45">
      <c r="D18" s="804" t="s">
        <v>85</v>
      </c>
      <c r="E18" s="804" t="s">
        <v>2024</v>
      </c>
      <c r="F18" s="804" t="s">
        <v>2025</v>
      </c>
      <c r="O18" s="195" t="s">
        <v>141</v>
      </c>
    </row>
    <row r="19" spans="2:15" s="339" customFormat="1" ht="47.25" customHeight="1">
      <c r="B19" s="901" t="s">
        <v>2036</v>
      </c>
      <c r="C19" s="902"/>
      <c r="D19" s="717">
        <f>SUM('BS'!C90)</f>
        <v>0</v>
      </c>
      <c r="E19" s="272" t="s">
        <v>494</v>
      </c>
      <c r="F19" s="272">
        <f>SUM(D19)-SUM(E19)</f>
        <v>0</v>
      </c>
      <c r="O19" s="195" t="s">
        <v>141</v>
      </c>
    </row>
    <row r="20" spans="2:15" s="339" customFormat="1" ht="15">
      <c r="B20" s="715" t="s">
        <v>2023</v>
      </c>
      <c r="C20" s="755"/>
      <c r="D20" s="138">
        <f>SUM('BS'!C63)</f>
        <v>0</v>
      </c>
      <c r="E20" s="272" t="s">
        <v>494</v>
      </c>
      <c r="F20" s="272">
        <f>SUM(D20)-SUM(E20)</f>
        <v>0</v>
      </c>
      <c r="O20" s="195" t="s">
        <v>141</v>
      </c>
    </row>
    <row r="21" spans="2:15" s="339" customFormat="1" ht="15">
      <c r="B21" s="715" t="s">
        <v>2037</v>
      </c>
      <c r="C21" s="755"/>
      <c r="D21" s="138">
        <f>SUM(D19)-SUM(D20)</f>
        <v>0</v>
      </c>
      <c r="E21" s="138">
        <f>SUM(E19)-SUM(E20)</f>
        <v>0</v>
      </c>
      <c r="F21" s="138">
        <f>SUM(F19)-SUM(F20)</f>
        <v>0</v>
      </c>
      <c r="O21" s="195" t="s">
        <v>141</v>
      </c>
    </row>
    <row r="22" s="339" customFormat="1" ht="15">
      <c r="O22" s="195" t="s">
        <v>141</v>
      </c>
    </row>
    <row r="23" spans="1:15" s="153" customFormat="1" ht="15">
      <c r="A23" s="153" t="s">
        <v>483</v>
      </c>
      <c r="B23" s="890" t="s">
        <v>2026</v>
      </c>
      <c r="C23" s="891"/>
      <c r="O23" s="195" t="s">
        <v>141</v>
      </c>
    </row>
    <row r="24" spans="2:15" s="153" customFormat="1" ht="15">
      <c r="B24" s="892"/>
      <c r="C24" s="893"/>
      <c r="O24" s="195" t="s">
        <v>141</v>
      </c>
    </row>
    <row r="25" ht="15">
      <c r="O25" s="195" t="s">
        <v>141</v>
      </c>
    </row>
    <row r="26" spans="1:15" ht="15">
      <c r="A26" s="69" t="s">
        <v>1135</v>
      </c>
      <c r="B26" s="890" t="s">
        <v>2027</v>
      </c>
      <c r="C26" s="891"/>
      <c r="O26" s="195" t="s">
        <v>141</v>
      </c>
    </row>
    <row r="27" spans="2:15" ht="15">
      <c r="B27" s="892"/>
      <c r="C27" s="893"/>
      <c r="O27" s="195" t="s">
        <v>141</v>
      </c>
    </row>
    <row r="28" ht="15">
      <c r="O28" s="195" t="s">
        <v>141</v>
      </c>
    </row>
    <row r="29" spans="2:15" ht="15" customHeight="1">
      <c r="B29" s="898" t="s">
        <v>837</v>
      </c>
      <c r="C29" s="883" t="s">
        <v>838</v>
      </c>
      <c r="D29" s="876" t="s">
        <v>839</v>
      </c>
      <c r="E29" s="877"/>
      <c r="F29" s="878" t="s">
        <v>840</v>
      </c>
      <c r="G29" s="879"/>
      <c r="H29" s="880" t="s">
        <v>951</v>
      </c>
      <c r="I29" s="154"/>
      <c r="J29" s="154"/>
      <c r="K29" s="154"/>
      <c r="O29" s="195" t="s">
        <v>141</v>
      </c>
    </row>
    <row r="30" spans="2:15" ht="15" customHeight="1">
      <c r="B30" s="898"/>
      <c r="C30" s="894"/>
      <c r="D30" s="867" t="s">
        <v>841</v>
      </c>
      <c r="E30" s="867" t="s">
        <v>842</v>
      </c>
      <c r="F30" s="885" t="s">
        <v>843</v>
      </c>
      <c r="G30" s="885" t="s">
        <v>844</v>
      </c>
      <c r="H30" s="881"/>
      <c r="I30" s="154"/>
      <c r="J30" s="154"/>
      <c r="K30" s="154"/>
      <c r="O30" s="195" t="s">
        <v>141</v>
      </c>
    </row>
    <row r="31" spans="2:15" ht="19.5" customHeight="1">
      <c r="B31" s="898"/>
      <c r="C31" s="884"/>
      <c r="D31" s="868"/>
      <c r="E31" s="868"/>
      <c r="F31" s="886"/>
      <c r="G31" s="886"/>
      <c r="H31" s="882"/>
      <c r="I31" s="154"/>
      <c r="J31" s="154"/>
      <c r="K31" s="154"/>
      <c r="O31" s="195" t="s">
        <v>141</v>
      </c>
    </row>
    <row r="32" spans="2:15" ht="15">
      <c r="B32" s="895" t="s">
        <v>845</v>
      </c>
      <c r="C32" s="536" t="s">
        <v>537</v>
      </c>
      <c r="D32" s="537" t="s">
        <v>542</v>
      </c>
      <c r="E32" s="537" t="s">
        <v>542</v>
      </c>
      <c r="F32" s="276" t="s">
        <v>494</v>
      </c>
      <c r="G32" s="276" t="s">
        <v>494</v>
      </c>
      <c r="H32" s="351" t="s">
        <v>494</v>
      </c>
      <c r="I32" s="154"/>
      <c r="J32" s="154"/>
      <c r="K32" s="154"/>
      <c r="O32" s="195" t="s">
        <v>141</v>
      </c>
    </row>
    <row r="33" spans="2:15" ht="15">
      <c r="B33" s="874"/>
      <c r="C33" s="538" t="s">
        <v>549</v>
      </c>
      <c r="D33" s="537" t="s">
        <v>542</v>
      </c>
      <c r="E33" s="537" t="s">
        <v>542</v>
      </c>
      <c r="F33" s="276" t="s">
        <v>494</v>
      </c>
      <c r="G33" s="276" t="s">
        <v>494</v>
      </c>
      <c r="H33" s="351" t="s">
        <v>494</v>
      </c>
      <c r="I33" s="154"/>
      <c r="J33" s="154"/>
      <c r="K33" s="154"/>
      <c r="O33" s="195" t="s">
        <v>141</v>
      </c>
    </row>
    <row r="34" spans="2:15" ht="15">
      <c r="B34" s="874"/>
      <c r="C34" s="538" t="s">
        <v>554</v>
      </c>
      <c r="D34" s="537" t="s">
        <v>556</v>
      </c>
      <c r="E34" s="537" t="s">
        <v>556</v>
      </c>
      <c r="F34" s="276" t="s">
        <v>494</v>
      </c>
      <c r="G34" s="276" t="s">
        <v>494</v>
      </c>
      <c r="H34" s="351" t="s">
        <v>494</v>
      </c>
      <c r="I34" s="154"/>
      <c r="J34" s="154"/>
      <c r="K34" s="154"/>
      <c r="O34" s="195" t="s">
        <v>141</v>
      </c>
    </row>
    <row r="35" spans="2:15" ht="15">
      <c r="B35" s="874"/>
      <c r="C35" s="538" t="s">
        <v>690</v>
      </c>
      <c r="D35" s="537" t="s">
        <v>688</v>
      </c>
      <c r="E35" s="537" t="s">
        <v>688</v>
      </c>
      <c r="F35" s="276" t="s">
        <v>494</v>
      </c>
      <c r="G35" s="276" t="s">
        <v>494</v>
      </c>
      <c r="H35" s="351" t="s">
        <v>494</v>
      </c>
      <c r="I35" s="154"/>
      <c r="J35" s="154"/>
      <c r="K35" s="154"/>
      <c r="O35" s="195" t="s">
        <v>141</v>
      </c>
    </row>
    <row r="36" spans="2:15" ht="15">
      <c r="B36" s="874"/>
      <c r="C36" s="538" t="s">
        <v>562</v>
      </c>
      <c r="D36" s="537" t="s">
        <v>542</v>
      </c>
      <c r="E36" s="537" t="s">
        <v>577</v>
      </c>
      <c r="F36" s="276" t="s">
        <v>494</v>
      </c>
      <c r="G36" s="276" t="s">
        <v>494</v>
      </c>
      <c r="H36" s="351" t="s">
        <v>494</v>
      </c>
      <c r="I36" s="154"/>
      <c r="J36" s="154"/>
      <c r="K36" s="154"/>
      <c r="O36" s="195" t="s">
        <v>141</v>
      </c>
    </row>
    <row r="37" spans="2:15" ht="15">
      <c r="B37" s="874"/>
      <c r="C37" s="538" t="s">
        <v>567</v>
      </c>
      <c r="D37" s="537" t="s">
        <v>569</v>
      </c>
      <c r="E37" s="537" t="s">
        <v>569</v>
      </c>
      <c r="F37" s="276" t="s">
        <v>494</v>
      </c>
      <c r="G37" s="276" t="s">
        <v>494</v>
      </c>
      <c r="H37" s="351" t="s">
        <v>494</v>
      </c>
      <c r="I37" s="154"/>
      <c r="J37" s="154"/>
      <c r="K37" s="154"/>
      <c r="O37" s="195" t="s">
        <v>141</v>
      </c>
    </row>
    <row r="38" spans="2:15" ht="15">
      <c r="B38" s="874"/>
      <c r="C38" s="538" t="s">
        <v>575</v>
      </c>
      <c r="D38" s="537" t="s">
        <v>577</v>
      </c>
      <c r="E38" s="537" t="s">
        <v>577</v>
      </c>
      <c r="F38" s="276" t="s">
        <v>494</v>
      </c>
      <c r="G38" s="276" t="s">
        <v>494</v>
      </c>
      <c r="H38" s="351" t="s">
        <v>494</v>
      </c>
      <c r="I38" s="154"/>
      <c r="J38" s="154"/>
      <c r="K38" s="154"/>
      <c r="O38" s="195" t="s">
        <v>141</v>
      </c>
    </row>
    <row r="39" spans="2:15" ht="15">
      <c r="B39" s="874"/>
      <c r="C39" s="538" t="s">
        <v>583</v>
      </c>
      <c r="D39" s="537" t="s">
        <v>542</v>
      </c>
      <c r="E39" s="537" t="s">
        <v>542</v>
      </c>
      <c r="F39" s="276" t="s">
        <v>494</v>
      </c>
      <c r="G39" s="276" t="s">
        <v>494</v>
      </c>
      <c r="H39" s="351" t="s">
        <v>494</v>
      </c>
      <c r="I39" s="154"/>
      <c r="J39" s="154"/>
      <c r="K39" s="154"/>
      <c r="O39" s="195" t="s">
        <v>141</v>
      </c>
    </row>
    <row r="40" spans="2:15" ht="15">
      <c r="B40" s="874"/>
      <c r="C40" s="538" t="s">
        <v>586</v>
      </c>
      <c r="D40" s="537" t="s">
        <v>542</v>
      </c>
      <c r="E40" s="537" t="s">
        <v>542</v>
      </c>
      <c r="F40" s="276" t="s">
        <v>494</v>
      </c>
      <c r="G40" s="276" t="s">
        <v>494</v>
      </c>
      <c r="H40" s="351" t="s">
        <v>494</v>
      </c>
      <c r="I40" s="154"/>
      <c r="J40" s="154"/>
      <c r="K40" s="154"/>
      <c r="O40" s="195" t="s">
        <v>141</v>
      </c>
    </row>
    <row r="41" spans="2:15" ht="15">
      <c r="B41" s="874"/>
      <c r="C41" s="538" t="s">
        <v>591</v>
      </c>
      <c r="D41" s="537" t="s">
        <v>542</v>
      </c>
      <c r="E41" s="537" t="s">
        <v>542</v>
      </c>
      <c r="F41" s="276" t="s">
        <v>494</v>
      </c>
      <c r="G41" s="276" t="s">
        <v>494</v>
      </c>
      <c r="H41" s="351" t="s">
        <v>494</v>
      </c>
      <c r="I41" s="154"/>
      <c r="J41" s="154"/>
      <c r="K41" s="154"/>
      <c r="O41" s="195" t="s">
        <v>141</v>
      </c>
    </row>
    <row r="42" spans="2:15" ht="15">
      <c r="B42" s="874"/>
      <c r="C42" s="538" t="s">
        <v>596</v>
      </c>
      <c r="D42" s="537" t="s">
        <v>542</v>
      </c>
      <c r="E42" s="537" t="s">
        <v>542</v>
      </c>
      <c r="F42" s="276" t="s">
        <v>494</v>
      </c>
      <c r="G42" s="276" t="s">
        <v>494</v>
      </c>
      <c r="H42" s="351" t="s">
        <v>494</v>
      </c>
      <c r="I42" s="154"/>
      <c r="J42" s="154"/>
      <c r="K42" s="154"/>
      <c r="O42" s="195" t="s">
        <v>141</v>
      </c>
    </row>
    <row r="43" spans="2:15" ht="15">
      <c r="B43" s="874"/>
      <c r="C43" s="538" t="s">
        <v>601</v>
      </c>
      <c r="D43" s="537" t="s">
        <v>542</v>
      </c>
      <c r="E43" s="537" t="s">
        <v>542</v>
      </c>
      <c r="F43" s="276" t="s">
        <v>494</v>
      </c>
      <c r="G43" s="276" t="s">
        <v>494</v>
      </c>
      <c r="H43" s="351" t="s">
        <v>494</v>
      </c>
      <c r="I43" s="154"/>
      <c r="J43" s="154"/>
      <c r="K43" s="154"/>
      <c r="O43" s="195" t="s">
        <v>141</v>
      </c>
    </row>
    <row r="44" spans="2:15" ht="15">
      <c r="B44" s="874"/>
      <c r="C44" s="538" t="s">
        <v>606</v>
      </c>
      <c r="D44" s="537" t="s">
        <v>608</v>
      </c>
      <c r="E44" s="537" t="s">
        <v>608</v>
      </c>
      <c r="F44" s="276" t="s">
        <v>494</v>
      </c>
      <c r="G44" s="276" t="s">
        <v>494</v>
      </c>
      <c r="H44" s="351" t="s">
        <v>494</v>
      </c>
      <c r="I44" s="154"/>
      <c r="J44" s="154"/>
      <c r="K44" s="154"/>
      <c r="O44" s="195" t="s">
        <v>141</v>
      </c>
    </row>
    <row r="45" spans="2:15" ht="15">
      <c r="B45" s="874"/>
      <c r="C45" s="538" t="s">
        <v>613</v>
      </c>
      <c r="D45" s="537" t="s">
        <v>615</v>
      </c>
      <c r="E45" s="537" t="s">
        <v>615</v>
      </c>
      <c r="F45" s="276" t="s">
        <v>494</v>
      </c>
      <c r="G45" s="276" t="s">
        <v>494</v>
      </c>
      <c r="H45" s="351" t="s">
        <v>494</v>
      </c>
      <c r="I45" s="154"/>
      <c r="J45" s="154"/>
      <c r="K45" s="154"/>
      <c r="O45" s="195" t="s">
        <v>141</v>
      </c>
    </row>
    <row r="46" spans="2:15" ht="15">
      <c r="B46" s="874"/>
      <c r="C46" s="538" t="s">
        <v>620</v>
      </c>
      <c r="D46" s="537" t="s">
        <v>542</v>
      </c>
      <c r="E46" s="537" t="s">
        <v>542</v>
      </c>
      <c r="F46" s="276" t="s">
        <v>494</v>
      </c>
      <c r="G46" s="276" t="s">
        <v>494</v>
      </c>
      <c r="H46" s="351" t="s">
        <v>494</v>
      </c>
      <c r="I46" s="154"/>
      <c r="J46" s="154"/>
      <c r="K46" s="154"/>
      <c r="O46" s="195" t="s">
        <v>141</v>
      </c>
    </row>
    <row r="47" spans="2:15" ht="15">
      <c r="B47" s="874"/>
      <c r="C47" s="538" t="s">
        <v>625</v>
      </c>
      <c r="D47" s="537" t="s">
        <v>542</v>
      </c>
      <c r="E47" s="537" t="s">
        <v>542</v>
      </c>
      <c r="F47" s="276" t="s">
        <v>494</v>
      </c>
      <c r="G47" s="276" t="s">
        <v>494</v>
      </c>
      <c r="H47" s="351" t="s">
        <v>494</v>
      </c>
      <c r="I47" s="154"/>
      <c r="J47" s="154"/>
      <c r="K47" s="154"/>
      <c r="O47" s="195" t="s">
        <v>141</v>
      </c>
    </row>
    <row r="48" spans="2:15" ht="15">
      <c r="B48" s="874"/>
      <c r="C48" s="538" t="s">
        <v>630</v>
      </c>
      <c r="D48" s="537" t="s">
        <v>632</v>
      </c>
      <c r="E48" s="537" t="s">
        <v>632</v>
      </c>
      <c r="F48" s="276" t="s">
        <v>494</v>
      </c>
      <c r="G48" s="276" t="s">
        <v>494</v>
      </c>
      <c r="H48" s="351" t="s">
        <v>494</v>
      </c>
      <c r="I48" s="154"/>
      <c r="J48" s="154"/>
      <c r="K48" s="154"/>
      <c r="O48" s="195" t="s">
        <v>141</v>
      </c>
    </row>
    <row r="49" spans="2:15" ht="15">
      <c r="B49" s="874"/>
      <c r="C49" s="538" t="s">
        <v>619</v>
      </c>
      <c r="D49" s="537" t="s">
        <v>617</v>
      </c>
      <c r="E49" s="537" t="s">
        <v>617</v>
      </c>
      <c r="F49" s="276" t="s">
        <v>494</v>
      </c>
      <c r="G49" s="276" t="s">
        <v>494</v>
      </c>
      <c r="H49" s="351" t="s">
        <v>494</v>
      </c>
      <c r="I49" s="154"/>
      <c r="J49" s="154"/>
      <c r="K49" s="154"/>
      <c r="O49" s="195" t="s">
        <v>141</v>
      </c>
    </row>
    <row r="50" spans="2:15" ht="15">
      <c r="B50" s="874"/>
      <c r="C50" s="538" t="s">
        <v>641</v>
      </c>
      <c r="D50" s="537" t="s">
        <v>643</v>
      </c>
      <c r="E50" s="537" t="s">
        <v>643</v>
      </c>
      <c r="F50" s="276" t="s">
        <v>494</v>
      </c>
      <c r="G50" s="276" t="s">
        <v>494</v>
      </c>
      <c r="H50" s="351" t="s">
        <v>494</v>
      </c>
      <c r="I50" s="154"/>
      <c r="J50" s="154"/>
      <c r="K50" s="154"/>
      <c r="O50" s="195" t="s">
        <v>141</v>
      </c>
    </row>
    <row r="51" spans="2:15" ht="15">
      <c r="B51" s="874"/>
      <c r="C51" s="538" t="s">
        <v>645</v>
      </c>
      <c r="D51" s="537" t="s">
        <v>542</v>
      </c>
      <c r="E51" s="537" t="s">
        <v>542</v>
      </c>
      <c r="F51" s="276" t="s">
        <v>494</v>
      </c>
      <c r="G51" s="276" t="s">
        <v>494</v>
      </c>
      <c r="H51" s="351" t="s">
        <v>494</v>
      </c>
      <c r="I51" s="154"/>
      <c r="J51" s="154"/>
      <c r="K51" s="154"/>
      <c r="O51" s="195" t="s">
        <v>141</v>
      </c>
    </row>
    <row r="52" spans="2:15" ht="15">
      <c r="B52" s="874"/>
      <c r="C52" s="538" t="s">
        <v>647</v>
      </c>
      <c r="D52" s="537" t="s">
        <v>542</v>
      </c>
      <c r="E52" s="537" t="s">
        <v>542</v>
      </c>
      <c r="F52" s="276" t="s">
        <v>494</v>
      </c>
      <c r="G52" s="276" t="s">
        <v>494</v>
      </c>
      <c r="H52" s="351" t="s">
        <v>494</v>
      </c>
      <c r="I52" s="154"/>
      <c r="J52" s="154"/>
      <c r="K52" s="154"/>
      <c r="O52" s="195" t="s">
        <v>141</v>
      </c>
    </row>
    <row r="53" spans="2:15" ht="15">
      <c r="B53" s="874"/>
      <c r="C53" s="538" t="s">
        <v>652</v>
      </c>
      <c r="D53" s="537" t="s">
        <v>542</v>
      </c>
      <c r="E53" s="537" t="s">
        <v>542</v>
      </c>
      <c r="F53" s="276" t="s">
        <v>494</v>
      </c>
      <c r="G53" s="276" t="s">
        <v>494</v>
      </c>
      <c r="H53" s="351" t="s">
        <v>494</v>
      </c>
      <c r="I53" s="154"/>
      <c r="J53" s="154"/>
      <c r="K53" s="154"/>
      <c r="O53" s="195" t="s">
        <v>141</v>
      </c>
    </row>
    <row r="54" spans="2:15" ht="15">
      <c r="B54" s="874"/>
      <c r="C54" s="538" t="s">
        <v>657</v>
      </c>
      <c r="D54" s="537" t="s">
        <v>659</v>
      </c>
      <c r="E54" s="537" t="s">
        <v>659</v>
      </c>
      <c r="F54" s="276" t="s">
        <v>494</v>
      </c>
      <c r="G54" s="276" t="s">
        <v>494</v>
      </c>
      <c r="H54" s="351" t="s">
        <v>494</v>
      </c>
      <c r="I54" s="154"/>
      <c r="J54" s="154"/>
      <c r="K54" s="154"/>
      <c r="O54" s="195" t="s">
        <v>141</v>
      </c>
    </row>
    <row r="55" spans="2:15" ht="15">
      <c r="B55" s="874"/>
      <c r="C55" s="538" t="s">
        <v>664</v>
      </c>
      <c r="D55" s="537" t="s">
        <v>666</v>
      </c>
      <c r="E55" s="537" t="s">
        <v>666</v>
      </c>
      <c r="F55" s="276" t="s">
        <v>494</v>
      </c>
      <c r="G55" s="276" t="s">
        <v>494</v>
      </c>
      <c r="H55" s="351" t="s">
        <v>494</v>
      </c>
      <c r="I55" s="154"/>
      <c r="J55" s="154"/>
      <c r="K55" s="154"/>
      <c r="O55" s="195" t="s">
        <v>141</v>
      </c>
    </row>
    <row r="56" spans="2:15" ht="15">
      <c r="B56" s="874"/>
      <c r="C56" s="538" t="s">
        <v>669</v>
      </c>
      <c r="D56" s="537" t="s">
        <v>542</v>
      </c>
      <c r="E56" s="537" t="s">
        <v>542</v>
      </c>
      <c r="F56" s="276" t="s">
        <v>494</v>
      </c>
      <c r="G56" s="276" t="s">
        <v>494</v>
      </c>
      <c r="H56" s="351" t="s">
        <v>494</v>
      </c>
      <c r="I56" s="154"/>
      <c r="J56" s="154"/>
      <c r="K56" s="154"/>
      <c r="O56" s="195" t="s">
        <v>141</v>
      </c>
    </row>
    <row r="57" spans="2:15" ht="15">
      <c r="B57" s="874"/>
      <c r="C57" s="538" t="s">
        <v>674</v>
      </c>
      <c r="D57" s="537" t="s">
        <v>676</v>
      </c>
      <c r="E57" s="537" t="s">
        <v>676</v>
      </c>
      <c r="F57" s="276" t="s">
        <v>494</v>
      </c>
      <c r="G57" s="276" t="s">
        <v>494</v>
      </c>
      <c r="H57" s="351" t="s">
        <v>494</v>
      </c>
      <c r="I57" s="154"/>
      <c r="J57" s="154"/>
      <c r="K57" s="154"/>
      <c r="O57" s="195" t="s">
        <v>141</v>
      </c>
    </row>
    <row r="58" spans="2:15" ht="15">
      <c r="B58" s="874"/>
      <c r="C58" s="538" t="s">
        <v>681</v>
      </c>
      <c r="D58" s="537" t="s">
        <v>542</v>
      </c>
      <c r="E58" s="537" t="s">
        <v>542</v>
      </c>
      <c r="F58" s="276" t="s">
        <v>494</v>
      </c>
      <c r="G58" s="276" t="s">
        <v>494</v>
      </c>
      <c r="H58" s="351" t="s">
        <v>494</v>
      </c>
      <c r="I58" s="154"/>
      <c r="J58" s="154"/>
      <c r="K58" s="154"/>
      <c r="O58" s="195" t="s">
        <v>141</v>
      </c>
    </row>
    <row r="59" spans="2:15" ht="15">
      <c r="B59" s="874"/>
      <c r="C59" s="538" t="s">
        <v>686</v>
      </c>
      <c r="D59" s="537" t="s">
        <v>542</v>
      </c>
      <c r="E59" s="537" t="s">
        <v>542</v>
      </c>
      <c r="F59" s="276" t="s">
        <v>494</v>
      </c>
      <c r="G59" s="276" t="s">
        <v>494</v>
      </c>
      <c r="H59" s="351" t="s">
        <v>494</v>
      </c>
      <c r="I59" s="154"/>
      <c r="J59" s="154"/>
      <c r="K59" s="154"/>
      <c r="O59" s="195" t="s">
        <v>141</v>
      </c>
    </row>
    <row r="60" spans="2:15" ht="15">
      <c r="B60" s="874"/>
      <c r="C60" s="538" t="s">
        <v>691</v>
      </c>
      <c r="D60" s="537" t="s">
        <v>542</v>
      </c>
      <c r="E60" s="537" t="s">
        <v>542</v>
      </c>
      <c r="F60" s="276" t="s">
        <v>494</v>
      </c>
      <c r="G60" s="276" t="s">
        <v>494</v>
      </c>
      <c r="H60" s="351" t="s">
        <v>494</v>
      </c>
      <c r="I60" s="154"/>
      <c r="J60" s="154"/>
      <c r="K60" s="154"/>
      <c r="O60" s="195" t="s">
        <v>141</v>
      </c>
    </row>
    <row r="61" spans="2:15" ht="15">
      <c r="B61" s="874"/>
      <c r="C61" s="538" t="s">
        <v>693</v>
      </c>
      <c r="D61" s="537" t="s">
        <v>695</v>
      </c>
      <c r="E61" s="537" t="s">
        <v>695</v>
      </c>
      <c r="F61" s="276" t="s">
        <v>494</v>
      </c>
      <c r="G61" s="276" t="s">
        <v>494</v>
      </c>
      <c r="H61" s="351" t="s">
        <v>494</v>
      </c>
      <c r="I61" s="154"/>
      <c r="J61" s="154"/>
      <c r="K61" s="154"/>
      <c r="O61" s="195" t="s">
        <v>141</v>
      </c>
    </row>
    <row r="62" spans="2:15" ht="15">
      <c r="B62" s="875"/>
      <c r="C62" s="538" t="s">
        <v>680</v>
      </c>
      <c r="D62" s="537" t="s">
        <v>678</v>
      </c>
      <c r="E62" s="537" t="s">
        <v>678</v>
      </c>
      <c r="F62" s="276" t="s">
        <v>494</v>
      </c>
      <c r="G62" s="276" t="s">
        <v>494</v>
      </c>
      <c r="H62" s="351" t="s">
        <v>494</v>
      </c>
      <c r="I62" s="154"/>
      <c r="J62" s="154"/>
      <c r="K62" s="154"/>
      <c r="O62" s="195" t="s">
        <v>141</v>
      </c>
    </row>
    <row r="63" spans="2:15" ht="15">
      <c r="B63" s="895" t="s">
        <v>846</v>
      </c>
      <c r="C63" s="613" t="s">
        <v>494</v>
      </c>
      <c r="D63" s="141" t="str">
        <f>INDEX(_ISO4217_EEA,MATCH(C63,_EEACountries,0))</f>
        <v>-</v>
      </c>
      <c r="E63" s="613" t="s">
        <v>494</v>
      </c>
      <c r="F63" s="270" t="s">
        <v>494</v>
      </c>
      <c r="G63" s="270" t="s">
        <v>494</v>
      </c>
      <c r="H63" s="352" t="s">
        <v>494</v>
      </c>
      <c r="I63" s="154"/>
      <c r="J63" s="154"/>
      <c r="K63" s="154"/>
      <c r="O63" s="195" t="s">
        <v>141</v>
      </c>
    </row>
    <row r="64" spans="2:15" ht="15">
      <c r="B64" s="896"/>
      <c r="C64" s="613" t="s">
        <v>494</v>
      </c>
      <c r="D64" s="142" t="str">
        <f>INDEX(_ISO4217_EEA,MATCH(C64,_EEACountries,0))</f>
        <v>-</v>
      </c>
      <c r="E64" s="613" t="s">
        <v>494</v>
      </c>
      <c r="F64" s="276" t="s">
        <v>494</v>
      </c>
      <c r="G64" s="276" t="s">
        <v>494</v>
      </c>
      <c r="H64" s="351" t="s">
        <v>494</v>
      </c>
      <c r="I64" s="154"/>
      <c r="J64" s="154"/>
      <c r="K64" s="154"/>
      <c r="O64" s="195" t="s">
        <v>141</v>
      </c>
    </row>
    <row r="65" spans="2:15" ht="15">
      <c r="B65" s="896"/>
      <c r="C65" s="613" t="s">
        <v>494</v>
      </c>
      <c r="D65" s="142" t="str">
        <f>INDEX(_ISO4217_EEA,MATCH(C65,_EEACountries,0))</f>
        <v>-</v>
      </c>
      <c r="E65" s="613" t="s">
        <v>494</v>
      </c>
      <c r="F65" s="276" t="s">
        <v>494</v>
      </c>
      <c r="G65" s="276" t="s">
        <v>494</v>
      </c>
      <c r="H65" s="351" t="s">
        <v>494</v>
      </c>
      <c r="I65" s="154"/>
      <c r="J65" s="154"/>
      <c r="K65" s="154"/>
      <c r="O65" s="195" t="s">
        <v>141</v>
      </c>
    </row>
    <row r="66" spans="2:15" ht="15">
      <c r="B66" s="896"/>
      <c r="C66" s="613" t="s">
        <v>494</v>
      </c>
      <c r="D66" s="142" t="str">
        <f>INDEX(_ISO4217_EEA,MATCH(C66,_EEACountries,0))</f>
        <v>-</v>
      </c>
      <c r="E66" s="613" t="s">
        <v>494</v>
      </c>
      <c r="F66" s="276" t="s">
        <v>494</v>
      </c>
      <c r="G66" s="276" t="s">
        <v>494</v>
      </c>
      <c r="H66" s="351" t="s">
        <v>494</v>
      </c>
      <c r="I66" s="154"/>
      <c r="J66" s="154"/>
      <c r="K66" s="154"/>
      <c r="O66" s="195" t="s">
        <v>141</v>
      </c>
    </row>
    <row r="67" spans="2:15" s="154" customFormat="1" ht="15">
      <c r="B67" s="896"/>
      <c r="C67" s="613" t="s">
        <v>494</v>
      </c>
      <c r="D67" s="142" t="str">
        <f aca="true" t="shared" si="0" ref="D67:D75">INDEX(_ISO4217_EEA,MATCH(C67,_EEACountries,0))</f>
        <v>-</v>
      </c>
      <c r="E67" s="613" t="s">
        <v>494</v>
      </c>
      <c r="F67" s="276" t="s">
        <v>494</v>
      </c>
      <c r="G67" s="276" t="s">
        <v>494</v>
      </c>
      <c r="H67" s="351" t="s">
        <v>494</v>
      </c>
      <c r="O67" s="195"/>
    </row>
    <row r="68" spans="2:15" s="154" customFormat="1" ht="15">
      <c r="B68" s="896"/>
      <c r="C68" s="613" t="s">
        <v>494</v>
      </c>
      <c r="D68" s="142" t="str">
        <f t="shared" si="0"/>
        <v>-</v>
      </c>
      <c r="E68" s="613" t="s">
        <v>494</v>
      </c>
      <c r="F68" s="276" t="s">
        <v>494</v>
      </c>
      <c r="G68" s="276" t="s">
        <v>494</v>
      </c>
      <c r="H68" s="351" t="s">
        <v>494</v>
      </c>
      <c r="O68" s="195"/>
    </row>
    <row r="69" spans="2:15" s="154" customFormat="1" ht="15">
      <c r="B69" s="896"/>
      <c r="C69" s="613" t="s">
        <v>494</v>
      </c>
      <c r="D69" s="142" t="str">
        <f t="shared" si="0"/>
        <v>-</v>
      </c>
      <c r="E69" s="613" t="s">
        <v>494</v>
      </c>
      <c r="F69" s="276" t="s">
        <v>494</v>
      </c>
      <c r="G69" s="276" t="s">
        <v>494</v>
      </c>
      <c r="H69" s="351" t="s">
        <v>494</v>
      </c>
      <c r="O69" s="195"/>
    </row>
    <row r="70" spans="2:15" s="154" customFormat="1" ht="15">
      <c r="B70" s="896"/>
      <c r="C70" s="613" t="s">
        <v>494</v>
      </c>
      <c r="D70" s="142" t="str">
        <f t="shared" si="0"/>
        <v>-</v>
      </c>
      <c r="E70" s="613" t="s">
        <v>494</v>
      </c>
      <c r="F70" s="276" t="s">
        <v>494</v>
      </c>
      <c r="G70" s="276" t="s">
        <v>494</v>
      </c>
      <c r="H70" s="351" t="s">
        <v>494</v>
      </c>
      <c r="O70" s="195"/>
    </row>
    <row r="71" spans="2:15" s="154" customFormat="1" ht="15">
      <c r="B71" s="896"/>
      <c r="C71" s="613" t="s">
        <v>494</v>
      </c>
      <c r="D71" s="142" t="str">
        <f t="shared" si="0"/>
        <v>-</v>
      </c>
      <c r="E71" s="613" t="s">
        <v>494</v>
      </c>
      <c r="F71" s="276" t="s">
        <v>494</v>
      </c>
      <c r="G71" s="276" t="s">
        <v>494</v>
      </c>
      <c r="H71" s="351" t="s">
        <v>494</v>
      </c>
      <c r="O71" s="195"/>
    </row>
    <row r="72" spans="2:15" s="154" customFormat="1" ht="15">
      <c r="B72" s="896"/>
      <c r="C72" s="613" t="s">
        <v>494</v>
      </c>
      <c r="D72" s="142" t="str">
        <f t="shared" si="0"/>
        <v>-</v>
      </c>
      <c r="E72" s="613" t="s">
        <v>494</v>
      </c>
      <c r="F72" s="276" t="s">
        <v>494</v>
      </c>
      <c r="G72" s="276" t="s">
        <v>494</v>
      </c>
      <c r="H72" s="351" t="s">
        <v>494</v>
      </c>
      <c r="O72" s="195"/>
    </row>
    <row r="73" spans="2:15" s="154" customFormat="1" ht="15">
      <c r="B73" s="896"/>
      <c r="C73" s="613" t="s">
        <v>494</v>
      </c>
      <c r="D73" s="142" t="str">
        <f t="shared" si="0"/>
        <v>-</v>
      </c>
      <c r="E73" s="613" t="s">
        <v>494</v>
      </c>
      <c r="F73" s="276" t="s">
        <v>494</v>
      </c>
      <c r="G73" s="276" t="s">
        <v>494</v>
      </c>
      <c r="H73" s="351" t="s">
        <v>494</v>
      </c>
      <c r="O73" s="195"/>
    </row>
    <row r="74" spans="2:15" s="154" customFormat="1" ht="15">
      <c r="B74" s="896"/>
      <c r="C74" s="613" t="s">
        <v>494</v>
      </c>
      <c r="D74" s="142" t="str">
        <f t="shared" si="0"/>
        <v>-</v>
      </c>
      <c r="E74" s="613" t="s">
        <v>494</v>
      </c>
      <c r="F74" s="276" t="s">
        <v>494</v>
      </c>
      <c r="G74" s="276" t="s">
        <v>494</v>
      </c>
      <c r="H74" s="351" t="s">
        <v>494</v>
      </c>
      <c r="O74" s="195"/>
    </row>
    <row r="75" spans="2:15" ht="15">
      <c r="B75" s="896"/>
      <c r="C75" s="613" t="s">
        <v>494</v>
      </c>
      <c r="D75" s="142" t="str">
        <f t="shared" si="0"/>
        <v>-</v>
      </c>
      <c r="E75" s="613" t="s">
        <v>494</v>
      </c>
      <c r="F75" s="276" t="s">
        <v>494</v>
      </c>
      <c r="G75" s="276" t="s">
        <v>494</v>
      </c>
      <c r="H75" s="351" t="s">
        <v>494</v>
      </c>
      <c r="I75" s="154"/>
      <c r="J75" s="154"/>
      <c r="K75" s="154"/>
      <c r="O75" s="195" t="s">
        <v>141</v>
      </c>
    </row>
    <row r="76" spans="2:15" ht="15">
      <c r="B76" s="896"/>
      <c r="C76" s="613" t="s">
        <v>494</v>
      </c>
      <c r="D76" s="142" t="str">
        <f aca="true" t="shared" si="1" ref="D76:D81">INDEX(_ISO4217_EEA,MATCH(C76,_EEACountries,0))</f>
        <v>-</v>
      </c>
      <c r="E76" s="613" t="s">
        <v>494</v>
      </c>
      <c r="F76" s="276" t="s">
        <v>494</v>
      </c>
      <c r="G76" s="276" t="s">
        <v>494</v>
      </c>
      <c r="H76" s="351" t="s">
        <v>494</v>
      </c>
      <c r="I76" s="154"/>
      <c r="J76" s="154"/>
      <c r="K76" s="154"/>
      <c r="O76" s="195" t="s">
        <v>141</v>
      </c>
    </row>
    <row r="77" spans="2:15" ht="15">
      <c r="B77" s="896"/>
      <c r="C77" s="613" t="s">
        <v>494</v>
      </c>
      <c r="D77" s="142" t="str">
        <f t="shared" si="1"/>
        <v>-</v>
      </c>
      <c r="E77" s="613" t="s">
        <v>494</v>
      </c>
      <c r="F77" s="276" t="s">
        <v>494</v>
      </c>
      <c r="G77" s="276" t="s">
        <v>494</v>
      </c>
      <c r="H77" s="351" t="s">
        <v>494</v>
      </c>
      <c r="I77" s="154"/>
      <c r="J77" s="154"/>
      <c r="K77" s="154"/>
      <c r="O77" s="195" t="s">
        <v>141</v>
      </c>
    </row>
    <row r="78" spans="2:15" ht="15">
      <c r="B78" s="896"/>
      <c r="C78" s="613" t="s">
        <v>494</v>
      </c>
      <c r="D78" s="142" t="str">
        <f t="shared" si="1"/>
        <v>-</v>
      </c>
      <c r="E78" s="613" t="s">
        <v>494</v>
      </c>
      <c r="F78" s="276" t="s">
        <v>494</v>
      </c>
      <c r="G78" s="276" t="s">
        <v>494</v>
      </c>
      <c r="H78" s="351" t="s">
        <v>494</v>
      </c>
      <c r="I78" s="154"/>
      <c r="J78" s="154"/>
      <c r="K78" s="154"/>
      <c r="O78" s="195" t="s">
        <v>141</v>
      </c>
    </row>
    <row r="79" spans="2:15" ht="15">
      <c r="B79" s="896"/>
      <c r="C79" s="613" t="s">
        <v>494</v>
      </c>
      <c r="D79" s="142" t="str">
        <f t="shared" si="1"/>
        <v>-</v>
      </c>
      <c r="E79" s="613" t="s">
        <v>494</v>
      </c>
      <c r="F79" s="276" t="s">
        <v>494</v>
      </c>
      <c r="G79" s="276" t="s">
        <v>494</v>
      </c>
      <c r="H79" s="351" t="s">
        <v>494</v>
      </c>
      <c r="I79" s="154"/>
      <c r="J79" s="154"/>
      <c r="K79" s="154"/>
      <c r="O79" s="195" t="s">
        <v>141</v>
      </c>
    </row>
    <row r="80" spans="2:15" ht="15">
      <c r="B80" s="896"/>
      <c r="C80" s="613" t="s">
        <v>494</v>
      </c>
      <c r="D80" s="142" t="str">
        <f t="shared" si="1"/>
        <v>-</v>
      </c>
      <c r="E80" s="613" t="s">
        <v>494</v>
      </c>
      <c r="F80" s="276" t="s">
        <v>494</v>
      </c>
      <c r="G80" s="276" t="s">
        <v>494</v>
      </c>
      <c r="H80" s="351" t="s">
        <v>494</v>
      </c>
      <c r="I80" s="154"/>
      <c r="J80" s="154"/>
      <c r="K80" s="154"/>
      <c r="O80" s="195" t="s">
        <v>141</v>
      </c>
    </row>
    <row r="81" spans="2:15" ht="15">
      <c r="B81" s="896"/>
      <c r="C81" s="613" t="s">
        <v>494</v>
      </c>
      <c r="D81" s="142" t="str">
        <f t="shared" si="1"/>
        <v>-</v>
      </c>
      <c r="E81" s="613" t="s">
        <v>494</v>
      </c>
      <c r="F81" s="276" t="s">
        <v>494</v>
      </c>
      <c r="G81" s="276" t="s">
        <v>494</v>
      </c>
      <c r="H81" s="351" t="s">
        <v>494</v>
      </c>
      <c r="I81" s="154"/>
      <c r="J81" s="154"/>
      <c r="K81" s="154"/>
      <c r="O81" s="195" t="s">
        <v>141</v>
      </c>
    </row>
    <row r="82" spans="2:15" s="154" customFormat="1" ht="15">
      <c r="B82" s="896"/>
      <c r="C82" s="613" t="s">
        <v>494</v>
      </c>
      <c r="D82" s="142" t="str">
        <f aca="true" t="shared" si="2" ref="D82:D92">INDEX(_ISO4217_EEA,MATCH(C82,_EEACountries,0))</f>
        <v>-</v>
      </c>
      <c r="E82" s="613" t="s">
        <v>494</v>
      </c>
      <c r="F82" s="276" t="s">
        <v>494</v>
      </c>
      <c r="G82" s="276" t="s">
        <v>494</v>
      </c>
      <c r="H82" s="351" t="s">
        <v>494</v>
      </c>
      <c r="O82" s="195"/>
    </row>
    <row r="83" spans="2:15" s="154" customFormat="1" ht="15">
      <c r="B83" s="896"/>
      <c r="C83" s="613" t="s">
        <v>494</v>
      </c>
      <c r="D83" s="142" t="str">
        <f t="shared" si="2"/>
        <v>-</v>
      </c>
      <c r="E83" s="613" t="s">
        <v>494</v>
      </c>
      <c r="F83" s="276" t="s">
        <v>494</v>
      </c>
      <c r="G83" s="276" t="s">
        <v>494</v>
      </c>
      <c r="H83" s="351" t="s">
        <v>494</v>
      </c>
      <c r="O83" s="195"/>
    </row>
    <row r="84" spans="2:15" s="154" customFormat="1" ht="15">
      <c r="B84" s="896"/>
      <c r="C84" s="613" t="s">
        <v>494</v>
      </c>
      <c r="D84" s="142" t="str">
        <f t="shared" si="2"/>
        <v>-</v>
      </c>
      <c r="E84" s="613" t="s">
        <v>494</v>
      </c>
      <c r="F84" s="276" t="s">
        <v>494</v>
      </c>
      <c r="G84" s="276" t="s">
        <v>494</v>
      </c>
      <c r="H84" s="351" t="s">
        <v>494</v>
      </c>
      <c r="O84" s="195"/>
    </row>
    <row r="85" spans="2:15" s="154" customFormat="1" ht="15">
      <c r="B85" s="896"/>
      <c r="C85" s="613" t="s">
        <v>494</v>
      </c>
      <c r="D85" s="142" t="str">
        <f t="shared" si="2"/>
        <v>-</v>
      </c>
      <c r="E85" s="613" t="s">
        <v>494</v>
      </c>
      <c r="F85" s="276" t="s">
        <v>494</v>
      </c>
      <c r="G85" s="276" t="s">
        <v>494</v>
      </c>
      <c r="H85" s="351" t="s">
        <v>494</v>
      </c>
      <c r="O85" s="195"/>
    </row>
    <row r="86" spans="2:15" s="154" customFormat="1" ht="15">
      <c r="B86" s="896"/>
      <c r="C86" s="613" t="s">
        <v>494</v>
      </c>
      <c r="D86" s="142" t="str">
        <f t="shared" si="2"/>
        <v>-</v>
      </c>
      <c r="E86" s="613" t="s">
        <v>494</v>
      </c>
      <c r="F86" s="276" t="s">
        <v>494</v>
      </c>
      <c r="G86" s="276" t="s">
        <v>494</v>
      </c>
      <c r="H86" s="351" t="s">
        <v>494</v>
      </c>
      <c r="O86" s="195"/>
    </row>
    <row r="87" spans="2:15" s="154" customFormat="1" ht="15">
      <c r="B87" s="896"/>
      <c r="C87" s="613" t="s">
        <v>494</v>
      </c>
      <c r="D87" s="142" t="str">
        <f t="shared" si="2"/>
        <v>-</v>
      </c>
      <c r="E87" s="613" t="s">
        <v>494</v>
      </c>
      <c r="F87" s="276" t="s">
        <v>494</v>
      </c>
      <c r="G87" s="276" t="s">
        <v>494</v>
      </c>
      <c r="H87" s="351" t="s">
        <v>494</v>
      </c>
      <c r="O87" s="195"/>
    </row>
    <row r="88" spans="2:15" s="154" customFormat="1" ht="15">
      <c r="B88" s="896"/>
      <c r="C88" s="613" t="s">
        <v>494</v>
      </c>
      <c r="D88" s="142" t="str">
        <f t="shared" si="2"/>
        <v>-</v>
      </c>
      <c r="E88" s="613" t="s">
        <v>494</v>
      </c>
      <c r="F88" s="276" t="s">
        <v>494</v>
      </c>
      <c r="G88" s="276" t="s">
        <v>494</v>
      </c>
      <c r="H88" s="351" t="s">
        <v>494</v>
      </c>
      <c r="O88" s="195"/>
    </row>
    <row r="89" spans="2:15" s="154" customFormat="1" ht="15">
      <c r="B89" s="896"/>
      <c r="C89" s="613" t="s">
        <v>494</v>
      </c>
      <c r="D89" s="142" t="str">
        <f t="shared" si="2"/>
        <v>-</v>
      </c>
      <c r="E89" s="613" t="s">
        <v>494</v>
      </c>
      <c r="F89" s="276" t="s">
        <v>494</v>
      </c>
      <c r="G89" s="276" t="s">
        <v>494</v>
      </c>
      <c r="H89" s="351" t="s">
        <v>494</v>
      </c>
      <c r="O89" s="195"/>
    </row>
    <row r="90" spans="2:15" s="154" customFormat="1" ht="15">
      <c r="B90" s="896"/>
      <c r="C90" s="613" t="s">
        <v>494</v>
      </c>
      <c r="D90" s="142" t="str">
        <f t="shared" si="2"/>
        <v>-</v>
      </c>
      <c r="E90" s="613" t="s">
        <v>494</v>
      </c>
      <c r="F90" s="276" t="s">
        <v>494</v>
      </c>
      <c r="G90" s="276" t="s">
        <v>494</v>
      </c>
      <c r="H90" s="351" t="s">
        <v>494</v>
      </c>
      <c r="O90" s="195"/>
    </row>
    <row r="91" spans="2:15" s="154" customFormat="1" ht="15">
      <c r="B91" s="896"/>
      <c r="C91" s="613" t="s">
        <v>494</v>
      </c>
      <c r="D91" s="142" t="str">
        <f t="shared" si="2"/>
        <v>-</v>
      </c>
      <c r="E91" s="613" t="s">
        <v>494</v>
      </c>
      <c r="F91" s="276" t="s">
        <v>494</v>
      </c>
      <c r="G91" s="276" t="s">
        <v>494</v>
      </c>
      <c r="H91" s="351" t="s">
        <v>494</v>
      </c>
      <c r="O91" s="195"/>
    </row>
    <row r="92" spans="2:15" ht="15">
      <c r="B92" s="896"/>
      <c r="C92" s="613" t="s">
        <v>494</v>
      </c>
      <c r="D92" s="142" t="str">
        <f t="shared" si="2"/>
        <v>-</v>
      </c>
      <c r="E92" s="613" t="s">
        <v>494</v>
      </c>
      <c r="F92" s="276" t="s">
        <v>494</v>
      </c>
      <c r="G92" s="276" t="s">
        <v>494</v>
      </c>
      <c r="H92" s="351" t="s">
        <v>494</v>
      </c>
      <c r="I92" s="154"/>
      <c r="J92" s="154"/>
      <c r="K92" s="154"/>
      <c r="O92" s="195" t="s">
        <v>141</v>
      </c>
    </row>
    <row r="93" spans="2:15" ht="15">
      <c r="B93" s="897"/>
      <c r="C93" s="833" t="s">
        <v>2061</v>
      </c>
      <c r="D93" s="834"/>
      <c r="E93" s="613" t="s">
        <v>494</v>
      </c>
      <c r="F93" s="834"/>
      <c r="G93" s="271" t="s">
        <v>494</v>
      </c>
      <c r="H93" s="353" t="s">
        <v>494</v>
      </c>
      <c r="I93" s="154"/>
      <c r="J93" s="154"/>
      <c r="K93" s="154"/>
      <c r="O93" s="195" t="s">
        <v>141</v>
      </c>
    </row>
    <row r="94" spans="2:15" ht="15">
      <c r="B94" s="873" t="s">
        <v>847</v>
      </c>
      <c r="C94" s="539" t="s">
        <v>810</v>
      </c>
      <c r="D94" s="537" t="s">
        <v>617</v>
      </c>
      <c r="E94" s="540" t="s">
        <v>617</v>
      </c>
      <c r="F94" s="276" t="s">
        <v>494</v>
      </c>
      <c r="G94" s="276" t="s">
        <v>494</v>
      </c>
      <c r="H94" s="351" t="s">
        <v>494</v>
      </c>
      <c r="I94" s="154"/>
      <c r="J94" s="154"/>
      <c r="K94" s="154"/>
      <c r="O94" s="195" t="s">
        <v>141</v>
      </c>
    </row>
    <row r="95" spans="2:15" ht="15">
      <c r="B95" s="874"/>
      <c r="C95" s="539" t="s">
        <v>797</v>
      </c>
      <c r="D95" s="537" t="s">
        <v>795</v>
      </c>
      <c r="E95" s="540" t="s">
        <v>795</v>
      </c>
      <c r="F95" s="276" t="s">
        <v>494</v>
      </c>
      <c r="G95" s="276" t="s">
        <v>494</v>
      </c>
      <c r="H95" s="351" t="s">
        <v>494</v>
      </c>
      <c r="I95" s="154"/>
      <c r="J95" s="154"/>
      <c r="K95" s="154"/>
      <c r="O95" s="195" t="s">
        <v>141</v>
      </c>
    </row>
    <row r="96" spans="2:15" ht="15">
      <c r="B96" s="874"/>
      <c r="C96" s="539" t="s">
        <v>722</v>
      </c>
      <c r="D96" s="537" t="s">
        <v>720</v>
      </c>
      <c r="E96" s="540" t="s">
        <v>720</v>
      </c>
      <c r="F96" s="276" t="s">
        <v>494</v>
      </c>
      <c r="G96" s="276" t="s">
        <v>494</v>
      </c>
      <c r="H96" s="351" t="s">
        <v>494</v>
      </c>
      <c r="I96" s="154"/>
      <c r="J96" s="154"/>
      <c r="K96" s="154"/>
      <c r="O96" s="195" t="s">
        <v>141</v>
      </c>
    </row>
    <row r="97" spans="2:15" ht="15">
      <c r="B97" s="874"/>
      <c r="C97" s="613" t="s">
        <v>494</v>
      </c>
      <c r="D97" s="142" t="str">
        <f aca="true" t="shared" si="3" ref="D97:D106">INDEX(_ISO4217_All,MATCH(C97,_AllCountries,0))</f>
        <v>-</v>
      </c>
      <c r="E97" s="613" t="s">
        <v>494</v>
      </c>
      <c r="F97" s="276" t="s">
        <v>494</v>
      </c>
      <c r="G97" s="276" t="s">
        <v>494</v>
      </c>
      <c r="H97" s="351" t="s">
        <v>494</v>
      </c>
      <c r="I97" s="154"/>
      <c r="J97" s="154"/>
      <c r="K97" s="154"/>
      <c r="O97" s="195" t="s">
        <v>141</v>
      </c>
    </row>
    <row r="98" spans="2:15" ht="15">
      <c r="B98" s="874"/>
      <c r="C98" s="613" t="s">
        <v>494</v>
      </c>
      <c r="D98" s="142" t="str">
        <f t="shared" si="3"/>
        <v>-</v>
      </c>
      <c r="E98" s="613" t="s">
        <v>494</v>
      </c>
      <c r="F98" s="276" t="s">
        <v>494</v>
      </c>
      <c r="G98" s="276" t="s">
        <v>494</v>
      </c>
      <c r="H98" s="351" t="s">
        <v>494</v>
      </c>
      <c r="I98" s="154"/>
      <c r="J98" s="154"/>
      <c r="K98" s="154"/>
      <c r="O98" s="195" t="s">
        <v>141</v>
      </c>
    </row>
    <row r="99" spans="2:15" ht="15">
      <c r="B99" s="874"/>
      <c r="C99" s="613" t="s">
        <v>494</v>
      </c>
      <c r="D99" s="142" t="str">
        <f t="shared" si="3"/>
        <v>-</v>
      </c>
      <c r="E99" s="613" t="s">
        <v>494</v>
      </c>
      <c r="F99" s="276" t="s">
        <v>494</v>
      </c>
      <c r="G99" s="276" t="s">
        <v>494</v>
      </c>
      <c r="H99" s="351" t="s">
        <v>494</v>
      </c>
      <c r="I99" s="154"/>
      <c r="J99" s="154"/>
      <c r="K99" s="154"/>
      <c r="O99" s="195" t="s">
        <v>141</v>
      </c>
    </row>
    <row r="100" spans="2:15" ht="15">
      <c r="B100" s="874"/>
      <c r="C100" s="613" t="s">
        <v>494</v>
      </c>
      <c r="D100" s="142" t="str">
        <f t="shared" si="3"/>
        <v>-</v>
      </c>
      <c r="E100" s="613" t="s">
        <v>494</v>
      </c>
      <c r="F100" s="276" t="s">
        <v>494</v>
      </c>
      <c r="G100" s="276" t="s">
        <v>494</v>
      </c>
      <c r="H100" s="351" t="s">
        <v>494</v>
      </c>
      <c r="I100" s="154"/>
      <c r="J100" s="154"/>
      <c r="K100" s="154"/>
      <c r="O100" s="195" t="s">
        <v>141</v>
      </c>
    </row>
    <row r="101" spans="2:15" ht="15">
      <c r="B101" s="874"/>
      <c r="C101" s="613" t="s">
        <v>494</v>
      </c>
      <c r="D101" s="142" t="str">
        <f t="shared" si="3"/>
        <v>-</v>
      </c>
      <c r="E101" s="613" t="s">
        <v>494</v>
      </c>
      <c r="F101" s="276" t="s">
        <v>494</v>
      </c>
      <c r="G101" s="276" t="s">
        <v>494</v>
      </c>
      <c r="H101" s="351" t="s">
        <v>494</v>
      </c>
      <c r="I101" s="154"/>
      <c r="J101" s="154"/>
      <c r="K101" s="154"/>
      <c r="O101" s="195" t="s">
        <v>141</v>
      </c>
    </row>
    <row r="102" spans="2:15" ht="15">
      <c r="B102" s="874"/>
      <c r="C102" s="613" t="s">
        <v>494</v>
      </c>
      <c r="D102" s="142" t="str">
        <f t="shared" si="3"/>
        <v>-</v>
      </c>
      <c r="E102" s="613" t="s">
        <v>494</v>
      </c>
      <c r="F102" s="276" t="s">
        <v>494</v>
      </c>
      <c r="G102" s="276" t="s">
        <v>494</v>
      </c>
      <c r="H102" s="351" t="s">
        <v>494</v>
      </c>
      <c r="I102" s="154"/>
      <c r="J102" s="154"/>
      <c r="K102" s="154"/>
      <c r="O102" s="195" t="s">
        <v>141</v>
      </c>
    </row>
    <row r="103" spans="2:15" ht="15">
      <c r="B103" s="874"/>
      <c r="C103" s="613" t="s">
        <v>494</v>
      </c>
      <c r="D103" s="142" t="str">
        <f t="shared" si="3"/>
        <v>-</v>
      </c>
      <c r="E103" s="613" t="s">
        <v>494</v>
      </c>
      <c r="F103" s="276" t="s">
        <v>494</v>
      </c>
      <c r="G103" s="276" t="s">
        <v>494</v>
      </c>
      <c r="H103" s="351" t="s">
        <v>494</v>
      </c>
      <c r="I103" s="154"/>
      <c r="J103" s="154"/>
      <c r="K103" s="154"/>
      <c r="O103" s="195" t="s">
        <v>141</v>
      </c>
    </row>
    <row r="104" spans="2:15" ht="15">
      <c r="B104" s="874"/>
      <c r="C104" s="613" t="s">
        <v>494</v>
      </c>
      <c r="D104" s="142" t="str">
        <f t="shared" si="3"/>
        <v>-</v>
      </c>
      <c r="E104" s="613" t="s">
        <v>494</v>
      </c>
      <c r="F104" s="276" t="s">
        <v>494</v>
      </c>
      <c r="G104" s="276" t="s">
        <v>494</v>
      </c>
      <c r="H104" s="351" t="s">
        <v>494</v>
      </c>
      <c r="I104" s="154"/>
      <c r="J104" s="154"/>
      <c r="K104" s="154"/>
      <c r="O104" s="195" t="s">
        <v>141</v>
      </c>
    </row>
    <row r="105" spans="2:15" ht="15">
      <c r="B105" s="874"/>
      <c r="C105" s="613" t="s">
        <v>494</v>
      </c>
      <c r="D105" s="142" t="str">
        <f t="shared" si="3"/>
        <v>-</v>
      </c>
      <c r="E105" s="613" t="s">
        <v>494</v>
      </c>
      <c r="F105" s="276" t="s">
        <v>494</v>
      </c>
      <c r="G105" s="276" t="s">
        <v>494</v>
      </c>
      <c r="H105" s="351" t="s">
        <v>494</v>
      </c>
      <c r="I105" s="154"/>
      <c r="J105" s="154"/>
      <c r="K105" s="154"/>
      <c r="O105" s="195" t="s">
        <v>141</v>
      </c>
    </row>
    <row r="106" spans="2:15" ht="15">
      <c r="B106" s="874"/>
      <c r="C106" s="613" t="s">
        <v>494</v>
      </c>
      <c r="D106" s="142" t="str">
        <f t="shared" si="3"/>
        <v>-</v>
      </c>
      <c r="E106" s="613" t="s">
        <v>494</v>
      </c>
      <c r="F106" s="276" t="s">
        <v>494</v>
      </c>
      <c r="G106" s="276" t="s">
        <v>494</v>
      </c>
      <c r="H106" s="351" t="s">
        <v>494</v>
      </c>
      <c r="I106" s="154"/>
      <c r="J106" s="154"/>
      <c r="K106" s="154"/>
      <c r="O106" s="195" t="s">
        <v>141</v>
      </c>
    </row>
    <row r="107" spans="2:15" ht="15">
      <c r="B107" s="875"/>
      <c r="C107" s="541" t="s">
        <v>2062</v>
      </c>
      <c r="D107" s="143"/>
      <c r="E107" s="143"/>
      <c r="F107" s="194"/>
      <c r="G107" s="272" t="s">
        <v>494</v>
      </c>
      <c r="H107" s="354" t="s">
        <v>494</v>
      </c>
      <c r="I107" s="154"/>
      <c r="J107" s="154"/>
      <c r="K107" s="154"/>
      <c r="O107" s="195" t="s">
        <v>141</v>
      </c>
    </row>
    <row r="108" spans="2:15" ht="15">
      <c r="B108" s="542" t="s">
        <v>849</v>
      </c>
      <c r="C108" s="543"/>
      <c r="D108" s="544"/>
      <c r="E108" s="545"/>
      <c r="F108" s="138">
        <f>SUM(F32:F107)</f>
        <v>0</v>
      </c>
      <c r="G108" s="138">
        <f>SUM(G32:G107)</f>
        <v>0</v>
      </c>
      <c r="H108" s="138"/>
      <c r="I108" s="154"/>
      <c r="J108" s="154"/>
      <c r="K108" s="154"/>
      <c r="O108" s="195" t="s">
        <v>141</v>
      </c>
    </row>
    <row r="109" ht="15">
      <c r="O109" s="195" t="s">
        <v>141</v>
      </c>
    </row>
    <row r="110" spans="1:15" ht="15">
      <c r="A110" s="154" t="s">
        <v>1136</v>
      </c>
      <c r="B110" s="890" t="s">
        <v>2028</v>
      </c>
      <c r="C110" s="891"/>
      <c r="O110" s="195" t="s">
        <v>141</v>
      </c>
    </row>
    <row r="111" spans="2:15" ht="15">
      <c r="B111" s="892"/>
      <c r="C111" s="893"/>
      <c r="O111" s="195" t="s">
        <v>141</v>
      </c>
    </row>
    <row r="112" ht="15">
      <c r="O112" s="195" t="s">
        <v>141</v>
      </c>
    </row>
    <row r="113" spans="2:15" ht="15" customHeight="1">
      <c r="B113" s="869" t="s">
        <v>850</v>
      </c>
      <c r="C113" s="870"/>
      <c r="D113" s="883" t="s">
        <v>849</v>
      </c>
      <c r="E113" s="887" t="s">
        <v>851</v>
      </c>
      <c r="F113" s="888"/>
      <c r="G113" s="888"/>
      <c r="H113" s="888"/>
      <c r="I113" s="888"/>
      <c r="J113" s="888"/>
      <c r="K113" s="889"/>
      <c r="L113" s="154"/>
      <c r="M113" s="154"/>
      <c r="N113" s="154"/>
      <c r="O113" s="195" t="s">
        <v>141</v>
      </c>
    </row>
    <row r="114" spans="2:15" ht="22.5">
      <c r="B114" s="871"/>
      <c r="C114" s="872"/>
      <c r="D114" s="884"/>
      <c r="E114" s="546" t="s">
        <v>852</v>
      </c>
      <c r="F114" s="546" t="s">
        <v>853</v>
      </c>
      <c r="G114" s="547" t="s">
        <v>854</v>
      </c>
      <c r="H114" s="547" t="s">
        <v>855</v>
      </c>
      <c r="I114" s="547" t="s">
        <v>856</v>
      </c>
      <c r="J114" s="547" t="s">
        <v>857</v>
      </c>
      <c r="K114" s="547" t="s">
        <v>1145</v>
      </c>
      <c r="L114" s="154"/>
      <c r="M114" s="154"/>
      <c r="N114" s="154"/>
      <c r="O114" s="195" t="s">
        <v>141</v>
      </c>
    </row>
    <row r="115" spans="2:15" ht="15">
      <c r="B115" s="548" t="s">
        <v>877</v>
      </c>
      <c r="C115" s="549"/>
      <c r="D115" s="146">
        <f>SUM(E115:K115)</f>
        <v>0</v>
      </c>
      <c r="E115" s="270" t="s">
        <v>494</v>
      </c>
      <c r="F115" s="270" t="s">
        <v>494</v>
      </c>
      <c r="G115" s="270" t="s">
        <v>494</v>
      </c>
      <c r="H115" s="270" t="s">
        <v>494</v>
      </c>
      <c r="I115" s="270" t="s">
        <v>494</v>
      </c>
      <c r="J115" s="270" t="s">
        <v>494</v>
      </c>
      <c r="K115" s="270" t="s">
        <v>494</v>
      </c>
      <c r="L115" s="154"/>
      <c r="M115" s="154"/>
      <c r="N115" s="154"/>
      <c r="O115" s="195" t="s">
        <v>141</v>
      </c>
    </row>
    <row r="116" spans="2:15" ht="15">
      <c r="B116" s="548" t="s">
        <v>878</v>
      </c>
      <c r="C116" s="549"/>
      <c r="D116" s="146">
        <f>SUM(E116:K116)</f>
        <v>0</v>
      </c>
      <c r="E116" s="270" t="s">
        <v>494</v>
      </c>
      <c r="F116" s="270" t="s">
        <v>494</v>
      </c>
      <c r="G116" s="270" t="s">
        <v>494</v>
      </c>
      <c r="H116" s="270" t="s">
        <v>494</v>
      </c>
      <c r="I116" s="270" t="s">
        <v>494</v>
      </c>
      <c r="J116" s="270" t="s">
        <v>494</v>
      </c>
      <c r="K116" s="270" t="s">
        <v>494</v>
      </c>
      <c r="L116" s="154"/>
      <c r="M116" s="154"/>
      <c r="N116" s="154"/>
      <c r="O116" s="195" t="s">
        <v>141</v>
      </c>
    </row>
    <row r="117" spans="2:15" ht="15">
      <c r="B117" s="548" t="s">
        <v>858</v>
      </c>
      <c r="C117" s="549"/>
      <c r="D117" s="146">
        <f>SUM(E117:K117)</f>
        <v>0</v>
      </c>
      <c r="E117" s="270" t="s">
        <v>494</v>
      </c>
      <c r="F117" s="270" t="s">
        <v>494</v>
      </c>
      <c r="G117" s="270" t="s">
        <v>494</v>
      </c>
      <c r="H117" s="270" t="s">
        <v>494</v>
      </c>
      <c r="I117" s="270" t="s">
        <v>494</v>
      </c>
      <c r="J117" s="270" t="s">
        <v>494</v>
      </c>
      <c r="K117" s="270" t="s">
        <v>494</v>
      </c>
      <c r="L117" s="154"/>
      <c r="M117" s="154"/>
      <c r="N117" s="154"/>
      <c r="O117" s="195" t="s">
        <v>141</v>
      </c>
    </row>
    <row r="118" spans="2:15" ht="15">
      <c r="B118" s="550" t="s">
        <v>85</v>
      </c>
      <c r="C118" s="551"/>
      <c r="D118" s="138">
        <f>SUM(D115:D117)</f>
        <v>0</v>
      </c>
      <c r="E118" s="138">
        <f aca="true" t="shared" si="4" ref="E118:K118">SUM(E115:E117)</f>
        <v>0</v>
      </c>
      <c r="F118" s="138">
        <f t="shared" si="4"/>
        <v>0</v>
      </c>
      <c r="G118" s="138">
        <f t="shared" si="4"/>
        <v>0</v>
      </c>
      <c r="H118" s="138">
        <f t="shared" si="4"/>
        <v>0</v>
      </c>
      <c r="I118" s="138">
        <f t="shared" si="4"/>
        <v>0</v>
      </c>
      <c r="J118" s="138">
        <f t="shared" si="4"/>
        <v>0</v>
      </c>
      <c r="K118" s="138">
        <f t="shared" si="4"/>
        <v>0</v>
      </c>
      <c r="L118" s="148"/>
      <c r="M118" s="148"/>
      <c r="N118" s="149"/>
      <c r="O118" s="195" t="s">
        <v>141</v>
      </c>
    </row>
    <row r="119" ht="15">
      <c r="O119" s="195" t="s">
        <v>141</v>
      </c>
    </row>
    <row r="120" spans="1:15" s="154" customFormat="1" ht="15">
      <c r="A120" s="154" t="s">
        <v>1137</v>
      </c>
      <c r="B120" s="890" t="s">
        <v>2029</v>
      </c>
      <c r="C120" s="891"/>
      <c r="O120" s="195" t="s">
        <v>141</v>
      </c>
    </row>
    <row r="121" spans="2:15" s="154" customFormat="1" ht="15">
      <c r="B121" s="892"/>
      <c r="C121" s="893"/>
      <c r="O121" s="195" t="s">
        <v>141</v>
      </c>
    </row>
    <row r="122" s="154" customFormat="1" ht="15">
      <c r="O122" s="195" t="s">
        <v>141</v>
      </c>
    </row>
    <row r="123" spans="2:15" s="154" customFormat="1" ht="15" customHeight="1">
      <c r="B123" s="869" t="s">
        <v>1896</v>
      </c>
      <c r="C123" s="870"/>
      <c r="D123" s="883" t="s">
        <v>950</v>
      </c>
      <c r="E123" s="887" t="s">
        <v>851</v>
      </c>
      <c r="F123" s="888"/>
      <c r="G123" s="888"/>
      <c r="H123" s="888"/>
      <c r="I123" s="888"/>
      <c r="J123" s="888"/>
      <c r="K123" s="889"/>
      <c r="O123" s="195" t="s">
        <v>141</v>
      </c>
    </row>
    <row r="124" spans="2:15" s="154" customFormat="1" ht="22.5">
      <c r="B124" s="871"/>
      <c r="C124" s="872"/>
      <c r="D124" s="884"/>
      <c r="E124" s="546" t="s">
        <v>852</v>
      </c>
      <c r="F124" s="546" t="s">
        <v>853</v>
      </c>
      <c r="G124" s="547" t="s">
        <v>854</v>
      </c>
      <c r="H124" s="547" t="s">
        <v>855</v>
      </c>
      <c r="I124" s="547" t="s">
        <v>856</v>
      </c>
      <c r="J124" s="547" t="s">
        <v>857</v>
      </c>
      <c r="K124" s="547" t="s">
        <v>1145</v>
      </c>
      <c r="O124" s="195" t="s">
        <v>141</v>
      </c>
    </row>
    <row r="125" spans="2:15" s="154" customFormat="1" ht="15">
      <c r="B125" s="548" t="s">
        <v>877</v>
      </c>
      <c r="C125" s="549"/>
      <c r="D125" s="350" t="s">
        <v>494</v>
      </c>
      <c r="E125" s="350" t="s">
        <v>494</v>
      </c>
      <c r="F125" s="350" t="s">
        <v>494</v>
      </c>
      <c r="G125" s="350" t="s">
        <v>494</v>
      </c>
      <c r="H125" s="350" t="s">
        <v>494</v>
      </c>
      <c r="I125" s="350" t="s">
        <v>494</v>
      </c>
      <c r="J125" s="350" t="s">
        <v>494</v>
      </c>
      <c r="K125" s="350" t="s">
        <v>494</v>
      </c>
      <c r="O125" s="195" t="s">
        <v>141</v>
      </c>
    </row>
    <row r="126" spans="2:15" s="154" customFormat="1" ht="15">
      <c r="B126" s="548" t="s">
        <v>878</v>
      </c>
      <c r="C126" s="549"/>
      <c r="D126" s="350" t="s">
        <v>494</v>
      </c>
      <c r="E126" s="350" t="s">
        <v>494</v>
      </c>
      <c r="F126" s="350" t="s">
        <v>494</v>
      </c>
      <c r="G126" s="350" t="s">
        <v>494</v>
      </c>
      <c r="H126" s="350" t="s">
        <v>494</v>
      </c>
      <c r="I126" s="350" t="s">
        <v>494</v>
      </c>
      <c r="J126" s="350" t="s">
        <v>494</v>
      </c>
      <c r="K126" s="350" t="s">
        <v>494</v>
      </c>
      <c r="O126" s="195" t="s">
        <v>141</v>
      </c>
    </row>
    <row r="127" spans="2:15" s="154" customFormat="1" ht="15">
      <c r="B127" s="548" t="s">
        <v>858</v>
      </c>
      <c r="C127" s="549"/>
      <c r="D127" s="350" t="s">
        <v>494</v>
      </c>
      <c r="E127" s="350" t="s">
        <v>494</v>
      </c>
      <c r="F127" s="350" t="s">
        <v>494</v>
      </c>
      <c r="G127" s="350" t="s">
        <v>494</v>
      </c>
      <c r="H127" s="350" t="s">
        <v>494</v>
      </c>
      <c r="I127" s="350" t="s">
        <v>494</v>
      </c>
      <c r="J127" s="350" t="s">
        <v>494</v>
      </c>
      <c r="K127" s="350" t="s">
        <v>494</v>
      </c>
      <c r="O127" s="195" t="s">
        <v>141</v>
      </c>
    </row>
    <row r="128" spans="2:15" s="154" customFormat="1" ht="30">
      <c r="B128" s="550" t="s">
        <v>950</v>
      </c>
      <c r="C128" s="551"/>
      <c r="D128" s="194"/>
      <c r="E128" s="359" t="s">
        <v>494</v>
      </c>
      <c r="F128" s="359" t="s">
        <v>494</v>
      </c>
      <c r="G128" s="359" t="s">
        <v>494</v>
      </c>
      <c r="H128" s="359" t="s">
        <v>494</v>
      </c>
      <c r="I128" s="359" t="s">
        <v>494</v>
      </c>
      <c r="J128" s="359" t="s">
        <v>494</v>
      </c>
      <c r="K128" s="359" t="s">
        <v>494</v>
      </c>
      <c r="L128" s="148"/>
      <c r="O128" s="195" t="s">
        <v>141</v>
      </c>
    </row>
    <row r="129" s="154" customFormat="1" ht="15">
      <c r="O129" s="195" t="s">
        <v>141</v>
      </c>
    </row>
    <row r="130" spans="1:15" ht="15">
      <c r="A130" s="154" t="s">
        <v>484</v>
      </c>
      <c r="B130" s="890" t="s">
        <v>2030</v>
      </c>
      <c r="C130" s="891"/>
      <c r="O130" s="195" t="s">
        <v>141</v>
      </c>
    </row>
    <row r="131" spans="2:15" ht="15">
      <c r="B131" s="892"/>
      <c r="C131" s="893"/>
      <c r="O131" s="195" t="s">
        <v>141</v>
      </c>
    </row>
    <row r="132" ht="15">
      <c r="O132" s="195" t="s">
        <v>141</v>
      </c>
    </row>
    <row r="133" spans="4:15" s="154" customFormat="1" ht="15">
      <c r="D133" s="883" t="s">
        <v>849</v>
      </c>
      <c r="E133" s="878" t="s">
        <v>891</v>
      </c>
      <c r="F133" s="879"/>
      <c r="O133" s="195" t="s">
        <v>141</v>
      </c>
    </row>
    <row r="134" spans="4:15" s="154" customFormat="1" ht="15">
      <c r="D134" s="884"/>
      <c r="E134" s="601" t="s">
        <v>543</v>
      </c>
      <c r="F134" s="601" t="s">
        <v>892</v>
      </c>
      <c r="O134" s="195" t="s">
        <v>141</v>
      </c>
    </row>
    <row r="135" spans="2:15" s="154" customFormat="1" ht="15">
      <c r="B135" s="548" t="s">
        <v>889</v>
      </c>
      <c r="C135" s="549"/>
      <c r="D135" s="138">
        <f>SUM(E135:F135)</f>
        <v>0</v>
      </c>
      <c r="E135" s="272" t="s">
        <v>494</v>
      </c>
      <c r="F135" s="272" t="s">
        <v>494</v>
      </c>
      <c r="O135" s="195" t="s">
        <v>141</v>
      </c>
    </row>
    <row r="136" spans="2:15" s="154" customFormat="1" ht="15">
      <c r="B136" s="548" t="s">
        <v>890</v>
      </c>
      <c r="C136" s="549"/>
      <c r="D136" s="138">
        <f>SUM(E136:F136)</f>
        <v>0</v>
      </c>
      <c r="E136" s="272" t="s">
        <v>494</v>
      </c>
      <c r="F136" s="272" t="s">
        <v>494</v>
      </c>
      <c r="O136" s="195" t="s">
        <v>141</v>
      </c>
    </row>
    <row r="137" spans="2:15" s="154" customFormat="1" ht="15">
      <c r="B137" s="550" t="s">
        <v>85</v>
      </c>
      <c r="C137" s="551"/>
      <c r="D137" s="138">
        <f>SUM(E137:F137)</f>
        <v>0</v>
      </c>
      <c r="E137" s="138">
        <f>SUM(E135:E136)</f>
        <v>0</v>
      </c>
      <c r="F137" s="138">
        <f>SUM(F135:F136)</f>
        <v>0</v>
      </c>
      <c r="O137" s="195" t="s">
        <v>141</v>
      </c>
    </row>
    <row r="138" ht="15">
      <c r="O138" s="195" t="s">
        <v>141</v>
      </c>
    </row>
    <row r="139" spans="1:15" ht="15">
      <c r="A139" s="69" t="s">
        <v>888</v>
      </c>
      <c r="B139" s="890" t="s">
        <v>2031</v>
      </c>
      <c r="C139" s="891"/>
      <c r="O139" s="195" t="s">
        <v>141</v>
      </c>
    </row>
    <row r="140" spans="2:15" ht="15">
      <c r="B140" s="892"/>
      <c r="C140" s="893"/>
      <c r="O140" s="195" t="s">
        <v>141</v>
      </c>
    </row>
    <row r="141" spans="15:20" ht="15">
      <c r="O141" s="195" t="s">
        <v>141</v>
      </c>
      <c r="Q141" s="339"/>
      <c r="R141" s="339"/>
      <c r="S141" s="339"/>
      <c r="T141" s="339"/>
    </row>
    <row r="142" spans="2:20" ht="60">
      <c r="B142" s="552"/>
      <c r="C142" s="553" t="s">
        <v>475</v>
      </c>
      <c r="D142" s="554" t="s">
        <v>477</v>
      </c>
      <c r="E142" s="554" t="s">
        <v>1146</v>
      </c>
      <c r="F142" s="554" t="s">
        <v>481</v>
      </c>
      <c r="G142" s="554" t="s">
        <v>478</v>
      </c>
      <c r="H142" s="554" t="s">
        <v>479</v>
      </c>
      <c r="J142" s="154"/>
      <c r="O142" s="195" t="s">
        <v>141</v>
      </c>
      <c r="P142" s="339"/>
      <c r="Q142" s="339"/>
      <c r="R142" s="339"/>
      <c r="S142" s="339"/>
      <c r="T142" s="339"/>
    </row>
    <row r="143" spans="2:20" ht="15">
      <c r="B143" s="548" t="s">
        <v>476</v>
      </c>
      <c r="C143" s="549"/>
      <c r="D143" s="613" t="s">
        <v>494</v>
      </c>
      <c r="E143" s="270" t="s">
        <v>494</v>
      </c>
      <c r="F143" s="270" t="s">
        <v>494</v>
      </c>
      <c r="G143" s="270" t="s">
        <v>494</v>
      </c>
      <c r="H143" s="270" t="s">
        <v>494</v>
      </c>
      <c r="O143" s="195" t="s">
        <v>141</v>
      </c>
      <c r="P143" s="339"/>
      <c r="Q143" s="339"/>
      <c r="R143" s="339"/>
      <c r="S143" s="339"/>
      <c r="T143" s="339"/>
    </row>
    <row r="144" spans="2:20" ht="15">
      <c r="B144" s="555" t="s">
        <v>2006</v>
      </c>
      <c r="C144" s="556"/>
      <c r="D144" s="613" t="s">
        <v>494</v>
      </c>
      <c r="E144" s="276" t="s">
        <v>494</v>
      </c>
      <c r="F144" s="276" t="s">
        <v>494</v>
      </c>
      <c r="G144" s="276" t="s">
        <v>494</v>
      </c>
      <c r="H144" s="276" t="s">
        <v>494</v>
      </c>
      <c r="O144" s="195" t="s">
        <v>141</v>
      </c>
      <c r="P144" s="339"/>
      <c r="Q144" s="339"/>
      <c r="R144" s="339"/>
      <c r="S144" s="339"/>
      <c r="T144" s="339"/>
    </row>
    <row r="145" spans="2:20" ht="15">
      <c r="B145" s="555" t="s">
        <v>442</v>
      </c>
      <c r="C145" s="556"/>
      <c r="D145" s="613" t="s">
        <v>494</v>
      </c>
      <c r="E145" s="276" t="s">
        <v>494</v>
      </c>
      <c r="F145" s="276" t="s">
        <v>494</v>
      </c>
      <c r="G145" s="276" t="s">
        <v>494</v>
      </c>
      <c r="H145" s="276" t="s">
        <v>494</v>
      </c>
      <c r="O145" s="195" t="s">
        <v>141</v>
      </c>
      <c r="P145" s="339"/>
      <c r="Q145" s="339"/>
      <c r="R145" s="339"/>
      <c r="S145" s="339"/>
      <c r="T145" s="339"/>
    </row>
    <row r="146" spans="2:20" ht="15">
      <c r="B146" s="555" t="s">
        <v>443</v>
      </c>
      <c r="C146" s="556"/>
      <c r="D146" s="613" t="s">
        <v>494</v>
      </c>
      <c r="E146" s="276" t="s">
        <v>494</v>
      </c>
      <c r="F146" s="276" t="s">
        <v>494</v>
      </c>
      <c r="G146" s="276" t="s">
        <v>494</v>
      </c>
      <c r="H146" s="276" t="s">
        <v>494</v>
      </c>
      <c r="O146" s="195" t="s">
        <v>141</v>
      </c>
      <c r="P146" s="339"/>
      <c r="Q146" s="339"/>
      <c r="R146" s="339"/>
      <c r="S146" s="339"/>
      <c r="T146" s="339"/>
    </row>
    <row r="147" spans="2:20" ht="15">
      <c r="B147" s="555" t="s">
        <v>480</v>
      </c>
      <c r="C147" s="556"/>
      <c r="D147" s="613" t="s">
        <v>494</v>
      </c>
      <c r="E147" s="276" t="s">
        <v>494</v>
      </c>
      <c r="F147" s="276" t="s">
        <v>494</v>
      </c>
      <c r="G147" s="276" t="s">
        <v>494</v>
      </c>
      <c r="H147" s="276" t="s">
        <v>494</v>
      </c>
      <c r="O147" s="195" t="s">
        <v>141</v>
      </c>
      <c r="P147" s="339"/>
      <c r="Q147" s="339"/>
      <c r="R147" s="339"/>
      <c r="S147" s="339"/>
      <c r="T147" s="339"/>
    </row>
    <row r="148" spans="2:20" ht="15">
      <c r="B148" s="557" t="s">
        <v>482</v>
      </c>
      <c r="C148" s="558"/>
      <c r="D148" s="613" t="s">
        <v>494</v>
      </c>
      <c r="E148" s="271" t="s">
        <v>494</v>
      </c>
      <c r="F148" s="271" t="s">
        <v>494</v>
      </c>
      <c r="G148" s="271" t="s">
        <v>494</v>
      </c>
      <c r="H148" s="271" t="s">
        <v>494</v>
      </c>
      <c r="O148" s="195" t="s">
        <v>141</v>
      </c>
      <c r="P148" s="339"/>
      <c r="Q148" s="339"/>
      <c r="R148" s="339"/>
      <c r="S148" s="339"/>
      <c r="T148" s="339"/>
    </row>
    <row r="149" spans="2:20" s="154" customFormat="1" ht="15">
      <c r="B149" s="559" t="s">
        <v>944</v>
      </c>
      <c r="C149" s="560"/>
      <c r="D149" s="268"/>
      <c r="E149" s="194"/>
      <c r="F149" s="194"/>
      <c r="G149" s="272" t="s">
        <v>494</v>
      </c>
      <c r="H149" s="272" t="s">
        <v>494</v>
      </c>
      <c r="O149" s="195" t="s">
        <v>141</v>
      </c>
      <c r="P149" s="339"/>
      <c r="Q149" s="339"/>
      <c r="R149" s="339"/>
      <c r="S149" s="339"/>
      <c r="T149" s="339"/>
    </row>
    <row r="150" ht="15">
      <c r="O150" s="195" t="s">
        <v>141</v>
      </c>
    </row>
    <row r="151" spans="1:15" ht="15">
      <c r="A151" s="153" t="s">
        <v>296</v>
      </c>
      <c r="B151" s="890" t="s">
        <v>2032</v>
      </c>
      <c r="C151" s="891"/>
      <c r="O151" s="195" t="s">
        <v>141</v>
      </c>
    </row>
    <row r="152" spans="1:19" ht="15">
      <c r="A152" s="153"/>
      <c r="B152" s="892"/>
      <c r="C152" s="893"/>
      <c r="O152" s="195" t="s">
        <v>141</v>
      </c>
      <c r="S152" s="339"/>
    </row>
    <row r="153" spans="15:19" ht="15">
      <c r="O153" s="195" t="s">
        <v>141</v>
      </c>
      <c r="S153" s="339"/>
    </row>
    <row r="154" spans="2:19" ht="15">
      <c r="B154" s="548" t="s">
        <v>1899</v>
      </c>
      <c r="C154" s="549"/>
      <c r="D154" s="711">
        <f>SUM('BS'!$C$80,'BS'!$C$84,'BS'!$C$89,'BS'!$C$93,'BS'!$C$97)</f>
        <v>0</v>
      </c>
      <c r="O154" s="195" t="s">
        <v>141</v>
      </c>
      <c r="S154" s="339"/>
    </row>
    <row r="155" spans="2:19" ht="15">
      <c r="B155" s="557" t="s">
        <v>898</v>
      </c>
      <c r="C155" s="558"/>
      <c r="D155" s="684" t="s">
        <v>494</v>
      </c>
      <c r="O155" s="195" t="s">
        <v>141</v>
      </c>
      <c r="S155" s="339"/>
    </row>
    <row r="156" ht="15">
      <c r="O156" s="195" t="s">
        <v>141</v>
      </c>
    </row>
    <row r="157" spans="1:15" ht="15">
      <c r="A157" s="69" t="s">
        <v>2034</v>
      </c>
      <c r="B157" s="890" t="s">
        <v>2035</v>
      </c>
      <c r="C157" s="891"/>
      <c r="K157" s="153"/>
      <c r="L157" s="153"/>
      <c r="O157" s="195" t="s">
        <v>141</v>
      </c>
    </row>
    <row r="158" spans="2:15" ht="15">
      <c r="B158" s="892"/>
      <c r="C158" s="893"/>
      <c r="O158" s="195" t="s">
        <v>141</v>
      </c>
    </row>
    <row r="159" ht="15">
      <c r="O159" s="195" t="s">
        <v>141</v>
      </c>
    </row>
    <row r="160" spans="2:15" s="339" customFormat="1" ht="15">
      <c r="B160" s="563" t="s">
        <v>836</v>
      </c>
      <c r="C160" s="564"/>
      <c r="D160" s="140" t="s">
        <v>494</v>
      </c>
      <c r="O160" s="195" t="s">
        <v>141</v>
      </c>
    </row>
    <row r="161" spans="2:15" s="339" customFormat="1" ht="15">
      <c r="B161" s="561" t="s">
        <v>835</v>
      </c>
      <c r="C161" s="562"/>
      <c r="D161" s="140" t="s">
        <v>494</v>
      </c>
      <c r="O161" s="195" t="s">
        <v>141</v>
      </c>
    </row>
    <row r="162" ht="15.75" thickBot="1">
      <c r="O162" s="195" t="s">
        <v>141</v>
      </c>
    </row>
    <row r="163" spans="4:15" ht="15.75" thickBot="1">
      <c r="D163" s="633" t="s">
        <v>55</v>
      </c>
      <c r="E163" s="633" t="s">
        <v>899</v>
      </c>
      <c r="F163" s="634"/>
      <c r="G163" s="634"/>
      <c r="H163" s="634"/>
      <c r="I163" s="634"/>
      <c r="J163" s="634"/>
      <c r="K163" s="634"/>
      <c r="L163" s="635"/>
      <c r="O163" s="195" t="s">
        <v>141</v>
      </c>
    </row>
    <row r="164" spans="1:15" ht="50.25" customHeight="1">
      <c r="A164" s="339"/>
      <c r="B164" s="899" t="s">
        <v>860</v>
      </c>
      <c r="C164" s="900"/>
      <c r="D164" s="565" t="s">
        <v>1235</v>
      </c>
      <c r="E164" s="631" t="s">
        <v>861</v>
      </c>
      <c r="F164" s="631" t="s">
        <v>167</v>
      </c>
      <c r="G164" s="631" t="s">
        <v>862</v>
      </c>
      <c r="H164" s="631" t="s">
        <v>863</v>
      </c>
      <c r="I164" s="631" t="s">
        <v>864</v>
      </c>
      <c r="J164" s="631" t="s">
        <v>865</v>
      </c>
      <c r="K164" s="631" t="s">
        <v>866</v>
      </c>
      <c r="L164" s="632" t="s">
        <v>867</v>
      </c>
      <c r="O164" s="195" t="s">
        <v>141</v>
      </c>
    </row>
    <row r="165" spans="2:15" ht="15">
      <c r="B165" s="842" t="s">
        <v>826</v>
      </c>
      <c r="C165" s="842"/>
      <c r="D165" s="270" t="s">
        <v>494</v>
      </c>
      <c r="E165" s="270" t="s">
        <v>494</v>
      </c>
      <c r="F165" s="270" t="s">
        <v>494</v>
      </c>
      <c r="G165" s="270" t="s">
        <v>494</v>
      </c>
      <c r="H165" s="270" t="s">
        <v>494</v>
      </c>
      <c r="I165" s="270" t="s">
        <v>494</v>
      </c>
      <c r="J165" s="270" t="s">
        <v>494</v>
      </c>
      <c r="K165" s="347" t="s">
        <v>494</v>
      </c>
      <c r="L165" s="270" t="s">
        <v>494</v>
      </c>
      <c r="O165" s="195" t="s">
        <v>141</v>
      </c>
    </row>
    <row r="166" spans="2:15" ht="15">
      <c r="B166" s="843" t="s">
        <v>827</v>
      </c>
      <c r="C166" s="843"/>
      <c r="D166" s="276" t="s">
        <v>494</v>
      </c>
      <c r="E166" s="276" t="s">
        <v>494</v>
      </c>
      <c r="F166" s="276" t="s">
        <v>494</v>
      </c>
      <c r="G166" s="276" t="s">
        <v>494</v>
      </c>
      <c r="H166" s="276" t="s">
        <v>494</v>
      </c>
      <c r="I166" s="276" t="s">
        <v>494</v>
      </c>
      <c r="J166" s="276" t="s">
        <v>494</v>
      </c>
      <c r="K166" s="348" t="s">
        <v>494</v>
      </c>
      <c r="L166" s="276" t="s">
        <v>494</v>
      </c>
      <c r="O166" s="195" t="s">
        <v>141</v>
      </c>
    </row>
    <row r="167" spans="2:15" ht="15">
      <c r="B167" s="843" t="s">
        <v>828</v>
      </c>
      <c r="C167" s="843"/>
      <c r="D167" s="276" t="s">
        <v>494</v>
      </c>
      <c r="E167" s="276" t="s">
        <v>494</v>
      </c>
      <c r="F167" s="276" t="s">
        <v>494</v>
      </c>
      <c r="G167" s="276" t="s">
        <v>494</v>
      </c>
      <c r="H167" s="276" t="s">
        <v>494</v>
      </c>
      <c r="I167" s="276" t="s">
        <v>494</v>
      </c>
      <c r="J167" s="276" t="s">
        <v>494</v>
      </c>
      <c r="K167" s="348" t="s">
        <v>494</v>
      </c>
      <c r="L167" s="276" t="s">
        <v>494</v>
      </c>
      <c r="O167" s="195" t="s">
        <v>141</v>
      </c>
    </row>
    <row r="168" spans="2:15" ht="15">
      <c r="B168" s="843" t="s">
        <v>829</v>
      </c>
      <c r="C168" s="843"/>
      <c r="D168" s="276" t="s">
        <v>494</v>
      </c>
      <c r="E168" s="276" t="s">
        <v>494</v>
      </c>
      <c r="F168" s="276" t="s">
        <v>494</v>
      </c>
      <c r="G168" s="276" t="s">
        <v>494</v>
      </c>
      <c r="H168" s="276" t="s">
        <v>494</v>
      </c>
      <c r="I168" s="276" t="s">
        <v>494</v>
      </c>
      <c r="J168" s="276" t="s">
        <v>494</v>
      </c>
      <c r="K168" s="348" t="s">
        <v>494</v>
      </c>
      <c r="L168" s="276" t="s">
        <v>494</v>
      </c>
      <c r="O168" s="195" t="s">
        <v>141</v>
      </c>
    </row>
    <row r="169" spans="2:15" ht="15">
      <c r="B169" s="843" t="s">
        <v>830</v>
      </c>
      <c r="C169" s="843"/>
      <c r="D169" s="276" t="s">
        <v>494</v>
      </c>
      <c r="E169" s="276" t="s">
        <v>494</v>
      </c>
      <c r="F169" s="276" t="s">
        <v>494</v>
      </c>
      <c r="G169" s="276" t="s">
        <v>494</v>
      </c>
      <c r="H169" s="276" t="s">
        <v>494</v>
      </c>
      <c r="I169" s="276" t="s">
        <v>494</v>
      </c>
      <c r="J169" s="276" t="s">
        <v>494</v>
      </c>
      <c r="K169" s="348" t="s">
        <v>494</v>
      </c>
      <c r="L169" s="276" t="s">
        <v>494</v>
      </c>
      <c r="O169" s="195" t="s">
        <v>141</v>
      </c>
    </row>
    <row r="170" spans="2:15" ht="15">
      <c r="B170" s="843" t="s">
        <v>831</v>
      </c>
      <c r="C170" s="843"/>
      <c r="D170" s="276" t="s">
        <v>494</v>
      </c>
      <c r="E170" s="276" t="s">
        <v>494</v>
      </c>
      <c r="F170" s="276" t="s">
        <v>494</v>
      </c>
      <c r="G170" s="276" t="s">
        <v>494</v>
      </c>
      <c r="H170" s="276" t="s">
        <v>494</v>
      </c>
      <c r="I170" s="276" t="s">
        <v>494</v>
      </c>
      <c r="J170" s="276" t="s">
        <v>494</v>
      </c>
      <c r="K170" s="348" t="s">
        <v>494</v>
      </c>
      <c r="L170" s="276" t="s">
        <v>494</v>
      </c>
      <c r="O170" s="195" t="s">
        <v>141</v>
      </c>
    </row>
    <row r="171" spans="2:15" ht="15">
      <c r="B171" s="843" t="s">
        <v>832</v>
      </c>
      <c r="C171" s="843"/>
      <c r="D171" s="276" t="s">
        <v>494</v>
      </c>
      <c r="E171" s="276" t="s">
        <v>494</v>
      </c>
      <c r="F171" s="276" t="s">
        <v>494</v>
      </c>
      <c r="G171" s="276" t="s">
        <v>494</v>
      </c>
      <c r="H171" s="276" t="s">
        <v>494</v>
      </c>
      <c r="I171" s="276" t="s">
        <v>494</v>
      </c>
      <c r="J171" s="276" t="s">
        <v>494</v>
      </c>
      <c r="K171" s="348" t="s">
        <v>494</v>
      </c>
      <c r="L171" s="276" t="s">
        <v>494</v>
      </c>
      <c r="O171" s="195" t="s">
        <v>141</v>
      </c>
    </row>
    <row r="172" spans="2:15" s="339" customFormat="1" ht="15">
      <c r="B172" s="843" t="s">
        <v>833</v>
      </c>
      <c r="C172" s="843"/>
      <c r="D172" s="276" t="s">
        <v>494</v>
      </c>
      <c r="E172" s="276" t="s">
        <v>494</v>
      </c>
      <c r="F172" s="276" t="s">
        <v>494</v>
      </c>
      <c r="G172" s="276" t="s">
        <v>494</v>
      </c>
      <c r="H172" s="276" t="s">
        <v>494</v>
      </c>
      <c r="I172" s="276" t="s">
        <v>494</v>
      </c>
      <c r="J172" s="276" t="s">
        <v>494</v>
      </c>
      <c r="K172" s="348" t="s">
        <v>494</v>
      </c>
      <c r="L172" s="276" t="s">
        <v>494</v>
      </c>
      <c r="O172" s="195"/>
    </row>
    <row r="173" spans="2:15" s="339" customFormat="1" ht="15">
      <c r="B173" s="845" t="s">
        <v>834</v>
      </c>
      <c r="C173" s="845"/>
      <c r="D173" s="276" t="s">
        <v>494</v>
      </c>
      <c r="E173" s="276" t="s">
        <v>494</v>
      </c>
      <c r="F173" s="276" t="s">
        <v>494</v>
      </c>
      <c r="G173" s="276" t="s">
        <v>494</v>
      </c>
      <c r="H173" s="276" t="s">
        <v>494</v>
      </c>
      <c r="I173" s="276" t="s">
        <v>494</v>
      </c>
      <c r="J173" s="276" t="s">
        <v>494</v>
      </c>
      <c r="K173" s="348" t="s">
        <v>494</v>
      </c>
      <c r="L173" s="276" t="s">
        <v>494</v>
      </c>
      <c r="O173" s="195"/>
    </row>
    <row r="174" spans="2:15" ht="15">
      <c r="B174" s="865" t="s">
        <v>868</v>
      </c>
      <c r="C174" s="866"/>
      <c r="D174" s="139" t="str">
        <f>IF(SUM(D161),SUM(D161)-SUM(D165:D173),"-")</f>
        <v>-</v>
      </c>
      <c r="E174" s="271" t="s">
        <v>494</v>
      </c>
      <c r="F174" s="271" t="s">
        <v>494</v>
      </c>
      <c r="G174" s="271" t="s">
        <v>494</v>
      </c>
      <c r="H174" s="271" t="s">
        <v>494</v>
      </c>
      <c r="I174" s="271" t="s">
        <v>494</v>
      </c>
      <c r="J174" s="271" t="s">
        <v>494</v>
      </c>
      <c r="K174" s="349" t="s">
        <v>494</v>
      </c>
      <c r="L174" s="271" t="s">
        <v>494</v>
      </c>
      <c r="O174" s="195" t="s">
        <v>141</v>
      </c>
    </row>
    <row r="175" ht="15">
      <c r="O175" s="195" t="s">
        <v>141</v>
      </c>
    </row>
    <row r="176" spans="1:15" ht="15">
      <c r="A176" s="87" t="s">
        <v>141</v>
      </c>
      <c r="B176" s="87" t="s">
        <v>141</v>
      </c>
      <c r="C176" s="87" t="s">
        <v>141</v>
      </c>
      <c r="D176" s="87" t="s">
        <v>141</v>
      </c>
      <c r="E176" s="87" t="s">
        <v>141</v>
      </c>
      <c r="F176" s="87" t="s">
        <v>141</v>
      </c>
      <c r="G176" s="87" t="s">
        <v>141</v>
      </c>
      <c r="H176" s="87" t="s">
        <v>141</v>
      </c>
      <c r="I176" s="87" t="s">
        <v>141</v>
      </c>
      <c r="J176" s="87" t="s">
        <v>141</v>
      </c>
      <c r="K176" s="87" t="s">
        <v>141</v>
      </c>
      <c r="L176" s="87" t="s">
        <v>141</v>
      </c>
      <c r="M176" s="87" t="s">
        <v>141</v>
      </c>
      <c r="N176" s="87" t="s">
        <v>141</v>
      </c>
      <c r="O176" s="195" t="s">
        <v>141</v>
      </c>
    </row>
  </sheetData>
  <sheetProtection/>
  <mergeCells count="41">
    <mergeCell ref="B23:C24"/>
    <mergeCell ref="B170:C170"/>
    <mergeCell ref="B26:C27"/>
    <mergeCell ref="B29:B31"/>
    <mergeCell ref="B164:C164"/>
    <mergeCell ref="B15:C16"/>
    <mergeCell ref="B19:C19"/>
    <mergeCell ref="B157:C158"/>
    <mergeCell ref="B110:C111"/>
    <mergeCell ref="E30:E31"/>
    <mergeCell ref="B130:C131"/>
    <mergeCell ref="B120:C121"/>
    <mergeCell ref="C29:C31"/>
    <mergeCell ref="B32:B62"/>
    <mergeCell ref="B63:B93"/>
    <mergeCell ref="B113:C114"/>
    <mergeCell ref="B172:C172"/>
    <mergeCell ref="D133:D134"/>
    <mergeCell ref="E113:K113"/>
    <mergeCell ref="D113:D114"/>
    <mergeCell ref="B151:C152"/>
    <mergeCell ref="B139:C140"/>
    <mergeCell ref="B171:C171"/>
    <mergeCell ref="D29:E29"/>
    <mergeCell ref="E133:F133"/>
    <mergeCell ref="H29:H31"/>
    <mergeCell ref="D123:D124"/>
    <mergeCell ref="G30:G31"/>
    <mergeCell ref="E123:K123"/>
    <mergeCell ref="F30:F31"/>
    <mergeCell ref="F29:G29"/>
    <mergeCell ref="B174:C174"/>
    <mergeCell ref="B165:C165"/>
    <mergeCell ref="B166:C166"/>
    <mergeCell ref="B167:C167"/>
    <mergeCell ref="B168:C168"/>
    <mergeCell ref="D30:D31"/>
    <mergeCell ref="B123:C124"/>
    <mergeCell ref="B94:B107"/>
    <mergeCell ref="B173:C173"/>
    <mergeCell ref="B169:C169"/>
  </mergeCells>
  <dataValidations count="5">
    <dataValidation type="list" allowBlank="1" showInputMessage="1" showErrorMessage="1" sqref="C97:C106">
      <formula1>_NonEEACountries</formula1>
    </dataValidation>
    <dataValidation type="list" allowBlank="1" showInputMessage="1" showErrorMessage="1" sqref="E97:E106 E63:E93">
      <formula1>_ISO4217</formula1>
    </dataValidation>
    <dataValidation type="custom" allowBlank="1" showInputMessage="1" showErrorMessage="1" error="Own funds restriction cannot be a positive amount" sqref="L165:L174">
      <formula1>SUM(L165)&lt;=0</formula1>
    </dataValidation>
    <dataValidation type="list" allowBlank="1" showInputMessage="1" showErrorMessage="1" sqref="C63:C92">
      <formula1>_EEACountries</formula1>
    </dataValidation>
    <dataValidation type="list" allowBlank="1" showInputMessage="1" showErrorMessage="1" sqref="D143:D148">
      <formula1>T.YesNoNA</formula1>
    </dataValidation>
  </dataValidations>
  <printOptions/>
  <pageMargins left="0.25" right="0.25" top="0.75" bottom="0.75" header="0.3" footer="0.3"/>
  <pageSetup horizontalDpi="600" verticalDpi="600" orientation="landscape" paperSize="9" r:id="rId3"/>
  <rowBreaks count="3" manualBreakCount="3">
    <brk id="25" max="255" man="1"/>
    <brk id="109" max="255" man="1"/>
    <brk id="129" max="255" man="1"/>
  </rowBreaks>
  <legacyDrawing r:id="rId2"/>
</worksheet>
</file>

<file path=xl/worksheets/sheet7.xml><?xml version="1.0" encoding="utf-8"?>
<worksheet xmlns="http://schemas.openxmlformats.org/spreadsheetml/2006/main" xmlns:r="http://schemas.openxmlformats.org/officeDocument/2006/relationships">
  <sheetPr>
    <tabColor rgb="FFCCFFFF"/>
  </sheetPr>
  <dimension ref="A1:U66"/>
  <sheetViews>
    <sheetView zoomScalePageLayoutView="0" workbookViewId="0" topLeftCell="A1">
      <selection activeCell="A1" sqref="A1"/>
    </sheetView>
  </sheetViews>
  <sheetFormatPr defaultColWidth="9.140625" defaultRowHeight="15"/>
  <cols>
    <col min="1" max="1" width="5.00390625" style="0" customWidth="1"/>
    <col min="2" max="2" width="42.7109375" style="0" customWidth="1"/>
    <col min="7" max="7" width="10.421875" style="0" customWidth="1"/>
    <col min="8" max="8" width="10.00390625" style="0" customWidth="1"/>
    <col min="20" max="20" width="1.8515625" style="0" bestFit="1" customWidth="1"/>
  </cols>
  <sheetData>
    <row r="1" spans="1:20" ht="15.75">
      <c r="A1" s="83" t="str">
        <f>Participant!$A$1</f>
        <v>&lt;Participant's name&gt;</v>
      </c>
      <c r="B1" s="125"/>
      <c r="C1" s="126"/>
      <c r="D1" s="126"/>
      <c r="E1" s="126"/>
      <c r="F1" s="127"/>
      <c r="G1" s="127"/>
      <c r="H1" s="127"/>
      <c r="I1" s="127"/>
      <c r="J1" s="86" t="str">
        <f>Participant!$E$1</f>
        <v>2013 - - (-)</v>
      </c>
      <c r="T1" s="195" t="s">
        <v>141</v>
      </c>
    </row>
    <row r="2" spans="1:20" ht="15.75">
      <c r="A2" s="89" t="str">
        <f>Participant!$A$2</f>
        <v>-</v>
      </c>
      <c r="B2" s="128"/>
      <c r="C2" s="129"/>
      <c r="D2" s="92"/>
      <c r="E2" s="92" t="s">
        <v>985</v>
      </c>
      <c r="F2" s="130"/>
      <c r="G2" s="130"/>
      <c r="H2" s="130"/>
      <c r="I2" s="130"/>
      <c r="J2" s="93" t="str">
        <f>Version</f>
        <v>EIOPA-14-216-ST14_Templates-(20140709)</v>
      </c>
      <c r="T2" s="195" t="s">
        <v>141</v>
      </c>
    </row>
    <row r="3" ht="15">
      <c r="T3" s="195" t="s">
        <v>141</v>
      </c>
    </row>
    <row r="4" spans="1:20" s="154" customFormat="1" ht="18.75">
      <c r="A4" s="785" t="s">
        <v>84</v>
      </c>
      <c r="B4" s="157" t="s">
        <v>902</v>
      </c>
      <c r="C4" s="269"/>
      <c r="T4" s="195" t="s">
        <v>141</v>
      </c>
    </row>
    <row r="5" s="154" customFormat="1" ht="15">
      <c r="T5" s="195" t="s">
        <v>141</v>
      </c>
    </row>
    <row r="6" spans="2:20" s="154" customFormat="1" ht="15">
      <c r="B6" s="718" t="s">
        <v>54</v>
      </c>
      <c r="C6" s="146">
        <f>'BS'!C73</f>
        <v>0</v>
      </c>
      <c r="L6" s="339"/>
      <c r="M6" s="339"/>
      <c r="N6" s="339"/>
      <c r="O6" s="339"/>
      <c r="P6" s="339"/>
      <c r="T6" s="195" t="s">
        <v>141</v>
      </c>
    </row>
    <row r="7" spans="2:20" s="154" customFormat="1" ht="15">
      <c r="B7" s="787" t="s">
        <v>2008</v>
      </c>
      <c r="C7" s="144">
        <f>SUM('BS'!C28,'BS'!C52)</f>
        <v>0</v>
      </c>
      <c r="T7" s="195" t="s">
        <v>141</v>
      </c>
    </row>
    <row r="8" spans="2:20" s="154" customFormat="1" ht="15">
      <c r="B8" s="787" t="s">
        <v>2009</v>
      </c>
      <c r="C8" s="144">
        <f>'BS'!C57</f>
        <v>0</v>
      </c>
      <c r="T8" s="195" t="s">
        <v>141</v>
      </c>
    </row>
    <row r="9" spans="2:20" s="339" customFormat="1" ht="15">
      <c r="B9" s="719" t="s">
        <v>986</v>
      </c>
      <c r="C9" s="144">
        <f>SUM('BS'!C77,'BS'!C81,'BS'!C86,'BS'!C90,'BS'!C94)</f>
        <v>0</v>
      </c>
      <c r="E9" s="739" t="s">
        <v>1999</v>
      </c>
      <c r="F9" s="808"/>
      <c r="G9" s="808"/>
      <c r="H9" s="712"/>
      <c r="I9" s="717" t="b">
        <f>OR('BS+'!D143="Yes",'BS+'!D144="Yes",'BS+'!D145="Yes",'BS+'!D146="Yes",'BS+'!D147="Yes",'BS+'!D148="Yes")</f>
        <v>0</v>
      </c>
      <c r="T9" s="195" t="s">
        <v>141</v>
      </c>
    </row>
    <row r="10" spans="2:20" s="339" customFormat="1" ht="15">
      <c r="B10" s="720" t="s">
        <v>987</v>
      </c>
      <c r="C10" s="629"/>
      <c r="E10" s="758" t="s">
        <v>1957</v>
      </c>
      <c r="F10" s="759"/>
      <c r="G10" s="759"/>
      <c r="H10" s="759"/>
      <c r="I10" s="144">
        <f>SUM('BS+'!G149,'BS+'!H149)</f>
        <v>0</v>
      </c>
      <c r="T10" s="195" t="s">
        <v>141</v>
      </c>
    </row>
    <row r="11" spans="2:20" ht="15">
      <c r="B11" s="721" t="s">
        <v>507</v>
      </c>
      <c r="C11" s="144">
        <f>SUM('BS'!C77)</f>
        <v>0</v>
      </c>
      <c r="E11" s="789" t="s">
        <v>2013</v>
      </c>
      <c r="F11" s="759"/>
      <c r="G11" s="759"/>
      <c r="H11" s="759"/>
      <c r="I11" s="144">
        <f>SUM('BS+'!G150,'BS+'!H150)</f>
        <v>0</v>
      </c>
      <c r="J11" s="154"/>
      <c r="T11" s="195" t="s">
        <v>141</v>
      </c>
    </row>
    <row r="12" spans="2:20" s="154" customFormat="1" ht="15">
      <c r="B12" s="721" t="s">
        <v>1073</v>
      </c>
      <c r="C12" s="144">
        <f>SUM('BS'!C81,'BS'!C86)</f>
        <v>0</v>
      </c>
      <c r="E12" s="756" t="s">
        <v>1958</v>
      </c>
      <c r="F12" s="757"/>
      <c r="G12" s="757"/>
      <c r="H12" s="757"/>
      <c r="I12" s="807" t="str">
        <f>IF(SUM($C$18),SUM(I10)/$C$18,"%")</f>
        <v>%</v>
      </c>
      <c r="T12" s="195" t="s">
        <v>141</v>
      </c>
    </row>
    <row r="13" spans="2:20" ht="15">
      <c r="B13" s="721" t="s">
        <v>1070</v>
      </c>
      <c r="C13" s="144">
        <f>SUM('BS+'!E19)</f>
        <v>0</v>
      </c>
      <c r="E13" s="788" t="s">
        <v>2013</v>
      </c>
      <c r="F13" s="761"/>
      <c r="G13" s="761"/>
      <c r="H13" s="761"/>
      <c r="I13" s="806" t="str">
        <f>IF(SUM($C$18),SUM(I11)/$C$18,"%")</f>
        <v>%</v>
      </c>
      <c r="J13" s="154"/>
      <c r="T13" s="195" t="s">
        <v>141</v>
      </c>
    </row>
    <row r="14" spans="2:20" ht="15">
      <c r="B14" s="721" t="s">
        <v>1071</v>
      </c>
      <c r="C14" s="144">
        <f>SUM('BS+'!F19)</f>
        <v>0</v>
      </c>
      <c r="J14" s="154"/>
      <c r="T14" s="195" t="s">
        <v>141</v>
      </c>
    </row>
    <row r="15" spans="2:20" s="339" customFormat="1" ht="15">
      <c r="B15" s="722" t="s">
        <v>1072</v>
      </c>
      <c r="C15" s="139">
        <f>SUM('BS'!C94)</f>
        <v>0</v>
      </c>
      <c r="E15" s="809" t="s">
        <v>1953</v>
      </c>
      <c r="F15" s="810"/>
      <c r="G15" s="810"/>
      <c r="H15" s="810"/>
      <c r="I15" s="811"/>
      <c r="T15" s="195" t="s">
        <v>141</v>
      </c>
    </row>
    <row r="16" spans="5:20" ht="15">
      <c r="E16" s="718" t="s">
        <v>1954</v>
      </c>
      <c r="F16" s="810"/>
      <c r="G16" s="810"/>
      <c r="H16" s="810"/>
      <c r="I16" s="146" t="str">
        <f>IF(SUM('BS+'!D160),SUM('BS+'!D160),"&lt;None&gt;")</f>
        <v>&lt;None&gt;</v>
      </c>
      <c r="T16" s="195" t="s">
        <v>141</v>
      </c>
    </row>
    <row r="17" spans="2:20" ht="15">
      <c r="B17" s="739" t="s">
        <v>1952</v>
      </c>
      <c r="C17" s="712"/>
      <c r="E17" s="758" t="s">
        <v>2012</v>
      </c>
      <c r="F17" s="661"/>
      <c r="G17" s="661"/>
      <c r="H17" s="661"/>
      <c r="I17" s="812" t="str">
        <f>IF(AND(SUM(I16),SUM(C9)),SUM('BS+'!D161)/SUM(C9),"%")</f>
        <v>%</v>
      </c>
      <c r="T17" s="195" t="s">
        <v>141</v>
      </c>
    </row>
    <row r="18" spans="2:20" s="154" customFormat="1" ht="15">
      <c r="B18" s="626" t="s">
        <v>139</v>
      </c>
      <c r="C18" s="146">
        <f>SUM('BS'!$C$228)</f>
        <v>0</v>
      </c>
      <c r="E18" s="756" t="s">
        <v>1957</v>
      </c>
      <c r="F18" s="757"/>
      <c r="G18" s="757"/>
      <c r="H18" s="757"/>
      <c r="I18" s="146">
        <f>IF(SUM(I16),SUM('BS+'!L165:L174),0)</f>
        <v>0</v>
      </c>
      <c r="T18" s="195" t="s">
        <v>141</v>
      </c>
    </row>
    <row r="19" spans="2:20" s="154" customFormat="1" ht="15">
      <c r="B19" s="630" t="s">
        <v>1234</v>
      </c>
      <c r="C19" s="144">
        <f>SUM('BS'!$C$175)</f>
        <v>0</v>
      </c>
      <c r="E19" s="760" t="s">
        <v>1958</v>
      </c>
      <c r="F19" s="761"/>
      <c r="G19" s="761"/>
      <c r="H19" s="761"/>
      <c r="I19" s="806" t="str">
        <f>IF(SUM($C$18),SUM(I18)/$C$18,"%")</f>
        <v>%</v>
      </c>
      <c r="J19" s="339"/>
      <c r="T19" s="195" t="s">
        <v>141</v>
      </c>
    </row>
    <row r="20" spans="2:20" s="154" customFormat="1" ht="15">
      <c r="B20" s="627" t="s">
        <v>983</v>
      </c>
      <c r="C20" s="144">
        <f>SUM(C19)-SUM(C18)</f>
        <v>0</v>
      </c>
      <c r="T20" s="195" t="s">
        <v>141</v>
      </c>
    </row>
    <row r="21" spans="2:20" s="154" customFormat="1" ht="15">
      <c r="B21" s="628" t="s">
        <v>1076</v>
      </c>
      <c r="C21" s="806" t="str">
        <f>IF(SUM(C18),SUM(C19)/SUM(C18),"%")</f>
        <v>%</v>
      </c>
      <c r="E21" s="739" t="s">
        <v>1955</v>
      </c>
      <c r="F21" s="808"/>
      <c r="G21" s="808"/>
      <c r="H21" s="808"/>
      <c r="I21" s="712"/>
      <c r="T21" s="195" t="s">
        <v>141</v>
      </c>
    </row>
    <row r="22" spans="2:20" s="154" customFormat="1" ht="15">
      <c r="B22" s="723" t="s">
        <v>1913</v>
      </c>
      <c r="C22" s="806" t="str">
        <f>IF(SUM(C18),SUM(C23)/SUM(C18),"%")</f>
        <v>%</v>
      </c>
      <c r="E22" s="758" t="s">
        <v>1956</v>
      </c>
      <c r="F22" s="759"/>
      <c r="G22" s="759"/>
      <c r="H22" s="759"/>
      <c r="I22" s="144" t="str">
        <f>Participant!C18</f>
        <v>-</v>
      </c>
      <c r="T22" s="195" t="s">
        <v>141</v>
      </c>
    </row>
    <row r="23" spans="2:20" s="154" customFormat="1" ht="15">
      <c r="B23" s="626" t="s">
        <v>1133</v>
      </c>
      <c r="C23" s="146">
        <f>IF(_IsGroup,SUM('BS'!$C$229),IF(_IsComposite,SUM('BS'!$C$517),SUM('BS'!$C$469)))</f>
        <v>0</v>
      </c>
      <c r="E23" s="787" t="s">
        <v>2011</v>
      </c>
      <c r="F23" s="759"/>
      <c r="G23" s="759"/>
      <c r="H23" s="759"/>
      <c r="I23" s="144" t="str">
        <f>IF(I22="-","-",SUM('BS+'!$D$154)-SUM('BS+'!$D$155))</f>
        <v>-</v>
      </c>
      <c r="T23" s="195" t="s">
        <v>141</v>
      </c>
    </row>
    <row r="24" spans="2:20" s="154" customFormat="1" ht="15">
      <c r="B24" s="630" t="s">
        <v>1234</v>
      </c>
      <c r="C24" s="144">
        <f>SUM('BS'!$C$176)</f>
        <v>0</v>
      </c>
      <c r="D24" s="742"/>
      <c r="E24" s="787" t="s">
        <v>2010</v>
      </c>
      <c r="F24" s="759"/>
      <c r="G24" s="759"/>
      <c r="H24" s="759"/>
      <c r="I24" s="144" t="str">
        <f>IF(I22="-","-",SUM(C18)-IF(I22="Full",SUM('BS'!C591),SUM('BS'!G228)))</f>
        <v>-</v>
      </c>
      <c r="T24" s="195" t="s">
        <v>141</v>
      </c>
    </row>
    <row r="25" spans="2:20" s="154" customFormat="1" ht="15">
      <c r="B25" s="627" t="s">
        <v>983</v>
      </c>
      <c r="C25" s="144">
        <f>SUM(C24)-SUM(C23)</f>
        <v>0</v>
      </c>
      <c r="E25" s="758" t="s">
        <v>1957</v>
      </c>
      <c r="F25" s="759"/>
      <c r="G25" s="759"/>
      <c r="H25" s="759"/>
      <c r="I25" s="144">
        <f>SUM(I23:I24)</f>
        <v>0</v>
      </c>
      <c r="T25" s="195" t="s">
        <v>141</v>
      </c>
    </row>
    <row r="26" spans="2:20" s="339" customFormat="1" ht="15">
      <c r="B26" s="628" t="s">
        <v>1076</v>
      </c>
      <c r="C26" s="806" t="str">
        <f>IF(SUM(C23),SUM(C24)/SUM(C23),"%")</f>
        <v>%</v>
      </c>
      <c r="E26" s="760" t="s">
        <v>1958</v>
      </c>
      <c r="F26" s="761"/>
      <c r="G26" s="761"/>
      <c r="H26" s="761"/>
      <c r="I26" s="806" t="str">
        <f>IF(SUM($C$18),SUM(I24)/$C$18,"%")</f>
        <v>%</v>
      </c>
      <c r="T26" s="195"/>
    </row>
    <row r="27" s="339" customFormat="1" ht="15">
      <c r="T27" s="195"/>
    </row>
    <row r="28" spans="1:20" s="339" customFormat="1" ht="18.75">
      <c r="A28" s="785" t="s">
        <v>483</v>
      </c>
      <c r="B28" s="157" t="s">
        <v>1914</v>
      </c>
      <c r="C28" s="654" t="s">
        <v>1248</v>
      </c>
      <c r="D28" s="655"/>
      <c r="E28" s="654" t="s">
        <v>1255</v>
      </c>
      <c r="F28" s="655"/>
      <c r="G28" s="654" t="s">
        <v>1254</v>
      </c>
      <c r="H28" s="656"/>
      <c r="I28" s="656"/>
      <c r="J28" s="656"/>
      <c r="K28" s="655"/>
      <c r="L28" s="654" t="s">
        <v>1922</v>
      </c>
      <c r="M28" s="655"/>
      <c r="N28" s="654" t="s">
        <v>1256</v>
      </c>
      <c r="O28" s="656"/>
      <c r="P28" s="656"/>
      <c r="Q28" s="656"/>
      <c r="R28" s="656"/>
      <c r="S28" s="655"/>
      <c r="T28" s="195" t="s">
        <v>141</v>
      </c>
    </row>
    <row r="29" spans="3:21" ht="48">
      <c r="C29" s="652" t="s">
        <v>1074</v>
      </c>
      <c r="D29" s="652" t="s">
        <v>1075</v>
      </c>
      <c r="E29" s="653" t="s">
        <v>1246</v>
      </c>
      <c r="F29" s="653" t="s">
        <v>1247</v>
      </c>
      <c r="G29" s="653" t="s">
        <v>1249</v>
      </c>
      <c r="H29" s="653" t="s">
        <v>1250</v>
      </c>
      <c r="I29" s="653" t="s">
        <v>1251</v>
      </c>
      <c r="J29" s="653" t="s">
        <v>1252</v>
      </c>
      <c r="K29" s="653" t="s">
        <v>1253</v>
      </c>
      <c r="L29" s="653" t="s">
        <v>1257</v>
      </c>
      <c r="M29" s="653" t="s">
        <v>1258</v>
      </c>
      <c r="N29" s="653" t="s">
        <v>1259</v>
      </c>
      <c r="O29" s="653" t="s">
        <v>1260</v>
      </c>
      <c r="P29" s="653" t="s">
        <v>1261</v>
      </c>
      <c r="Q29" s="653" t="s">
        <v>1262</v>
      </c>
      <c r="R29" s="653" t="s">
        <v>1263</v>
      </c>
      <c r="S29" s="653" t="s">
        <v>1264</v>
      </c>
      <c r="T29" s="195" t="s">
        <v>141</v>
      </c>
      <c r="U29" s="154"/>
    </row>
    <row r="30" spans="2:20" s="154" customFormat="1" ht="15">
      <c r="B30" s="265" t="s">
        <v>1918</v>
      </c>
      <c r="C30" s="205" t="str">
        <f>'BS.CA1'!C9</f>
        <v>-</v>
      </c>
      <c r="D30" s="205" t="str">
        <f>'BS.CA2'!C9</f>
        <v>-</v>
      </c>
      <c r="E30" s="205" t="str">
        <f>SFIS!D6</f>
        <v>-</v>
      </c>
      <c r="F30" s="205" t="str">
        <f>SFIS!D7</f>
        <v>-</v>
      </c>
      <c r="G30" s="205" t="str">
        <f>SFIS!D9</f>
        <v>-</v>
      </c>
      <c r="H30" s="205" t="str">
        <f>SFIS!D10</f>
        <v>-</v>
      </c>
      <c r="I30" s="205" t="str">
        <f>SFIS!D11</f>
        <v>-</v>
      </c>
      <c r="J30" s="205" t="str">
        <f>SFIS!D12</f>
        <v>-</v>
      </c>
      <c r="K30" s="205" t="str">
        <f>SFIS!D13</f>
        <v>-</v>
      </c>
      <c r="L30" s="205" t="str">
        <f>SFIS!D15</f>
        <v>-</v>
      </c>
      <c r="M30" s="205" t="str">
        <f>SFIS!D16</f>
        <v>-</v>
      </c>
      <c r="N30" s="205" t="str">
        <f>SFIS!D19</f>
        <v>-</v>
      </c>
      <c r="O30" s="205" t="str">
        <f>SFIS!D20</f>
        <v>-</v>
      </c>
      <c r="P30" s="205" t="str">
        <f>SFIS!D22</f>
        <v>-</v>
      </c>
      <c r="Q30" s="205" t="str">
        <f>SFIS!D23</f>
        <v>-</v>
      </c>
      <c r="R30" s="205" t="str">
        <f>SFIS!D25</f>
        <v>-</v>
      </c>
      <c r="S30" s="205" t="str">
        <f>SFIS!D26</f>
        <v>-</v>
      </c>
      <c r="T30" s="195" t="s">
        <v>141</v>
      </c>
    </row>
    <row r="31" spans="2:20" s="339" customFormat="1" ht="15" hidden="1">
      <c r="B31" s="265">
        <v>2</v>
      </c>
      <c r="C31" s="729" t="b">
        <f>MATCH(C30,T.Filling,0)=$B$31</f>
        <v>0</v>
      </c>
      <c r="D31" s="729" t="b">
        <f>MATCH(D30,T.Filling,0)=$B$31</f>
        <v>0</v>
      </c>
      <c r="E31" s="729" t="b">
        <f>MATCH(E30,T.FilingNA,0)=$B$31</f>
        <v>0</v>
      </c>
      <c r="F31" s="729" t="b">
        <f>MATCH(F30,T.FilingNA,0)=$B$31</f>
        <v>0</v>
      </c>
      <c r="G31" s="729" t="b">
        <f>MATCH(G30,T.FilingNA,0)=$B$31</f>
        <v>0</v>
      </c>
      <c r="H31" s="729" t="b">
        <f>MATCH(H30,T.FilingNA,0)=$B$31</f>
        <v>0</v>
      </c>
      <c r="I31" s="729" t="b">
        <f>MATCH(I30,T.FilingNA,0)=$B$31</f>
        <v>0</v>
      </c>
      <c r="J31" s="729" t="b">
        <f>MATCH(J30,T.FilingNA,0)=$B$31</f>
        <v>0</v>
      </c>
      <c r="K31" s="729" t="b">
        <f>MATCH(K30,T.FilingNA,0)=$B$31</f>
        <v>0</v>
      </c>
      <c r="L31" s="729" t="b">
        <f>MATCH(L30,T.FilingNA,0)=$B$31</f>
        <v>0</v>
      </c>
      <c r="M31" s="729" t="b">
        <f>MATCH(M30,T.FilingNA,0)=$B$31</f>
        <v>0</v>
      </c>
      <c r="N31" s="729" t="b">
        <f>MATCH(N30,T.FilingNA,0)=$B$31</f>
        <v>0</v>
      </c>
      <c r="O31" s="729" t="b">
        <f>MATCH(O30,T.FilingNA,0)=$B$31</f>
        <v>0</v>
      </c>
      <c r="P31" s="729" t="b">
        <f>MATCH(P30,T.FilingNA,0)=$B$31</f>
        <v>0</v>
      </c>
      <c r="Q31" s="729" t="b">
        <f>MATCH(Q30,T.FilingNA,0)=$B$31</f>
        <v>0</v>
      </c>
      <c r="R31" s="729" t="b">
        <f>MATCH(R30,T.FilingNA,0)=$B$31</f>
        <v>0</v>
      </c>
      <c r="S31" s="729" t="b">
        <f>MATCH(S30,T.FilingNA,0)=$B$31</f>
        <v>0</v>
      </c>
      <c r="T31" s="195" t="s">
        <v>141</v>
      </c>
    </row>
    <row r="32" spans="2:20" s="339" customFormat="1" ht="18.75">
      <c r="B32" s="709" t="s">
        <v>1915</v>
      </c>
      <c r="C32" s="713"/>
      <c r="D32" s="713"/>
      <c r="E32" s="713"/>
      <c r="F32" s="713"/>
      <c r="G32" s="713"/>
      <c r="H32" s="713"/>
      <c r="I32" s="713"/>
      <c r="J32" s="713"/>
      <c r="K32" s="713"/>
      <c r="L32" s="713"/>
      <c r="M32" s="713"/>
      <c r="N32" s="713"/>
      <c r="O32" s="713"/>
      <c r="P32" s="713"/>
      <c r="Q32" s="713"/>
      <c r="R32" s="713"/>
      <c r="S32" s="713"/>
      <c r="T32" s="195" t="s">
        <v>141</v>
      </c>
    </row>
    <row r="33" spans="2:21" ht="15">
      <c r="B33" s="415" t="s">
        <v>978</v>
      </c>
      <c r="C33" s="825" t="str">
        <f>IF(C$31,SUM('BS.CA1'!G15),"-")</f>
        <v>-</v>
      </c>
      <c r="D33" s="825" t="str">
        <f>IF(D$31,SUM('BS.CA2'!G15),"-")</f>
        <v>-</v>
      </c>
      <c r="E33" s="825" t="str">
        <f>IF(E$31,SUM(SFIS!$E32)-SUM(E34),"-")</f>
        <v>-</v>
      </c>
      <c r="F33" s="825" t="str">
        <f>IF(F$31,SUM(SFIS!$E49)-SUM(F34),"-")</f>
        <v>-</v>
      </c>
      <c r="G33" s="825" t="str">
        <f>IF(G$31,SUM(SFIS!$E69)-SUM(G34),"-")</f>
        <v>-</v>
      </c>
      <c r="H33" s="825" t="str">
        <f>IF(H$31,SUM(SFIS!$E93)-SUM(H34),"-")</f>
        <v>-</v>
      </c>
      <c r="I33" s="825" t="str">
        <f>IF(I$31,SUM(SFIS!$E117)-SUM(I34),"-")</f>
        <v>-</v>
      </c>
      <c r="J33" s="825" t="str">
        <f>IF(J$31,SUM(SFIS!$E141)-SUM(J34),"-")</f>
        <v>-</v>
      </c>
      <c r="K33" s="825" t="str">
        <f>IF(K$31,SUM(SFIS!$E165)-SUM(K34),"-")</f>
        <v>-</v>
      </c>
      <c r="L33" s="825" t="str">
        <f>IF(L$31,SUM(SFIS!$F199)-SUM(L34),"-")</f>
        <v>-</v>
      </c>
      <c r="M33" s="825" t="str">
        <f>IF(M$31,SUM(SFIS!$H199)-SUM(M34),"-")</f>
        <v>-</v>
      </c>
      <c r="N33" s="825" t="str">
        <f>IF(N$31,SUM(SFIS!$F216)-SUM(N34),"-")</f>
        <v>-</v>
      </c>
      <c r="O33" s="825" t="str">
        <f>IF(O$31,SUM(SFIS!$H216)-SUM(O34),"-")</f>
        <v>-</v>
      </c>
      <c r="P33" s="825" t="str">
        <f>IF(P$31,SUM(SFIS!$F239)-SUM(P34),"-")</f>
        <v>-</v>
      </c>
      <c r="Q33" s="825" t="str">
        <f>IF(Q$31,SUM(SFIS!$H239)-SUM(Q34),"-")</f>
        <v>-</v>
      </c>
      <c r="R33" s="825" t="str">
        <f>IF(R$31,SUM(SFIS!$F263)-SUM(R34),"-")</f>
        <v>-</v>
      </c>
      <c r="S33" s="825" t="str">
        <f>IF(S$31,SUM(SFIS!$H263)-SUM(S34),"-")</f>
        <v>-</v>
      </c>
      <c r="T33" s="195" t="s">
        <v>141</v>
      </c>
      <c r="U33" s="154"/>
    </row>
    <row r="34" spans="2:21" ht="15">
      <c r="B34" s="416" t="s">
        <v>979</v>
      </c>
      <c r="C34" s="826" t="str">
        <f>IF(C$31,SUM('BS.CA1'!G16),"-")</f>
        <v>-</v>
      </c>
      <c r="D34" s="826" t="str">
        <f>IF(D$31,SUM('BS.CA2'!G16),"-")</f>
        <v>-</v>
      </c>
      <c r="E34" s="826" t="str">
        <f>IF(E$31,SUM(SFIS!$E31),"-")</f>
        <v>-</v>
      </c>
      <c r="F34" s="826" t="str">
        <f>IF(F$31,SUM(SFIS!$E48),"-")</f>
        <v>-</v>
      </c>
      <c r="G34" s="826" t="str">
        <f>IF(G$31,SUM(SFIS!$E68),"-")</f>
        <v>-</v>
      </c>
      <c r="H34" s="826" t="str">
        <f>IF(H$31,SUM(SFIS!$E92),"-")</f>
        <v>-</v>
      </c>
      <c r="I34" s="826" t="str">
        <f>IF(I$31,SUM(SFIS!$E116),"-")</f>
        <v>-</v>
      </c>
      <c r="J34" s="826" t="str">
        <f>IF(J$31,SUM(SFIS!$E140),"-")</f>
        <v>-</v>
      </c>
      <c r="K34" s="826" t="str">
        <f>IF(K$31,SUM(SFIS!$E164),"-")</f>
        <v>-</v>
      </c>
      <c r="L34" s="826" t="str">
        <f>IF(L$31,SUM(SFIS!$F198),"-")</f>
        <v>-</v>
      </c>
      <c r="M34" s="826" t="str">
        <f>IF(M$31,SUM(SFIS!$H198),"-")</f>
        <v>-</v>
      </c>
      <c r="N34" s="826" t="str">
        <f>IF(N$31,SUM(SFIS!$F215),"-")</f>
        <v>-</v>
      </c>
      <c r="O34" s="826" t="str">
        <f>IF(O$31,SUM(SFIS!$H215),"-")</f>
        <v>-</v>
      </c>
      <c r="P34" s="826" t="str">
        <f>IF(P$31,SUM(SFIS!$F238),"-")</f>
        <v>-</v>
      </c>
      <c r="Q34" s="826" t="str">
        <f>IF(Q$31,SUM(SFIS!$H238),"-")</f>
        <v>-</v>
      </c>
      <c r="R34" s="826" t="str">
        <f>IF(R$31,SUM(SFIS!$F262),"-")</f>
        <v>-</v>
      </c>
      <c r="S34" s="826" t="str">
        <f>IF(S$31,SUM(SFIS!$H262),"-")</f>
        <v>-</v>
      </c>
      <c r="T34" s="195" t="s">
        <v>141</v>
      </c>
      <c r="U34" s="154"/>
    </row>
    <row r="35" spans="2:21" ht="15">
      <c r="B35" s="416" t="s">
        <v>980</v>
      </c>
      <c r="C35" s="826" t="str">
        <f>IF(C$31,SUM('BS.CA1'!G17),"-")</f>
        <v>-</v>
      </c>
      <c r="D35" s="826" t="str">
        <f>IF(D$31,SUM('BS.CA2'!G17),"-")</f>
        <v>-</v>
      </c>
      <c r="E35" s="826" t="str">
        <f>IF(E$31,SUM(SFIS!$E32)-SUM(SFIS!$D33),"-")</f>
        <v>-</v>
      </c>
      <c r="F35" s="826" t="str">
        <f>IF(F$31,SUM(SFIS!$E49)-SUM(SFIS!$D50),"-")</f>
        <v>-</v>
      </c>
      <c r="G35" s="826" t="str">
        <f>IF(G$31,SUM(SFIS!$E69)-SUM(SFIS!$D70),"-")</f>
        <v>-</v>
      </c>
      <c r="H35" s="826" t="str">
        <f>IF(H$31,SUM(SFIS!$E93)-SUM(SFIS!$D94),"-")</f>
        <v>-</v>
      </c>
      <c r="I35" s="826" t="str">
        <f>IF(I$31,SUM(SFIS!$E117)-SUM(SFIS!$D118),"-")</f>
        <v>-</v>
      </c>
      <c r="J35" s="826" t="str">
        <f>IF(J$31,SUM(SFIS!$E141)-SUM(SFIS!$D142),"-")</f>
        <v>-</v>
      </c>
      <c r="K35" s="826" t="str">
        <f>IF(K$31,SUM(SFIS!$E165)-SUM(SFIS!$D166),"-")</f>
        <v>-</v>
      </c>
      <c r="L35" s="826" t="str">
        <f>IF(L$31,SUM(SFIS!$F199)-SUM(SFIS!$E200),"-")</f>
        <v>-</v>
      </c>
      <c r="M35" s="826" t="str">
        <f>IF(M$31,SUM(SFIS!$H199)-SUM(SFIS!$G200),"-")</f>
        <v>-</v>
      </c>
      <c r="N35" s="826" t="str">
        <f>IF(N$31,SUM(SFIS!$F216)-SUM(SFIS!$E217),"-")</f>
        <v>-</v>
      </c>
      <c r="O35" s="826" t="str">
        <f>IF(O$31,SUM(SFIS!$H216)-SUM(SFIS!$G217),"-")</f>
        <v>-</v>
      </c>
      <c r="P35" s="826" t="str">
        <f>IF(P$31,SUM(SFIS!$F239)-SUM(SFIS!$E240),"-")</f>
        <v>-</v>
      </c>
      <c r="Q35" s="826" t="str">
        <f>IF(Q$31,SUM(SFIS!$H239)-SUM(SFIS!$G240),"-")</f>
        <v>-</v>
      </c>
      <c r="R35" s="826" t="str">
        <f>IF(R$31,SUM(SFIS!$F263)-SUM(SFIS!$E264),"-")</f>
        <v>-</v>
      </c>
      <c r="S35" s="826" t="str">
        <f>IF(S$31,SUM(SFIS!$H263)-SUM(SFIS!$G264),"-")</f>
        <v>-</v>
      </c>
      <c r="T35" s="195" t="s">
        <v>141</v>
      </c>
      <c r="U35" s="154"/>
    </row>
    <row r="36" spans="2:21" ht="15">
      <c r="B36" s="828" t="s">
        <v>2041</v>
      </c>
      <c r="C36" s="826" t="str">
        <f>IF(C$31,SUM('BS.CA1'!G18),"-")</f>
        <v>-</v>
      </c>
      <c r="D36" s="826" t="str">
        <f>IF(D$31,SUM('BS.CA2'!G18),"-")</f>
        <v>-</v>
      </c>
      <c r="E36" s="826" t="str">
        <f>IF(E$31,-SUM(SFIS!$C35)+SUM(SFIS!$D35),"-")</f>
        <v>-</v>
      </c>
      <c r="F36" s="826" t="str">
        <f>IF(F$31,-SUM(SFIS!$C52)+SUM(SFIS!$D52),"-")</f>
        <v>-</v>
      </c>
      <c r="G36" s="826" t="str">
        <f>IF(G$31,-SUM(SFIS!$C72)+SUM(SFIS!$D72),"-")</f>
        <v>-</v>
      </c>
      <c r="H36" s="826" t="str">
        <f>IF(H$31,-SUM(SFIS!$C96)+SUM(SFIS!$D96),"-")</f>
        <v>-</v>
      </c>
      <c r="I36" s="826" t="str">
        <f>IF(I$31,-SUM(SFIS!$C120)+SUM(SFIS!$D120),"-")</f>
        <v>-</v>
      </c>
      <c r="J36" s="826" t="str">
        <f>IF(J$31,-SUM(SFIS!$C144)+SUM(SFIS!$D144),"-")</f>
        <v>-</v>
      </c>
      <c r="K36" s="826" t="str">
        <f>IF(K$31,-SUM(SFIS!$C168)+SUM(SFIS!$D168),"-")</f>
        <v>-</v>
      </c>
      <c r="L36" s="826" t="str">
        <f>IF(L$31,-SUM(SFIS!$C202)+SUM(SFIS!$E202),"-")</f>
        <v>-</v>
      </c>
      <c r="M36" s="826" t="str">
        <f>IF(M$31,-SUM(SFIS!$C202)+SUM(SFIS!$G202),"-")</f>
        <v>-</v>
      </c>
      <c r="N36" s="826" t="str">
        <f>IF(N$31,-SUM(SFIS!$C219)+SUM(SFIS!$E219),"-")</f>
        <v>-</v>
      </c>
      <c r="O36" s="826" t="str">
        <f>IF(O$31,-SUM(SFIS!$C219)+SUM(SFIS!$G219),"-")</f>
        <v>-</v>
      </c>
      <c r="P36" s="826" t="str">
        <f>IF(P$31,-SUM(SFIS!$C242)+SUM(SFIS!$E242),"-")</f>
        <v>-</v>
      </c>
      <c r="Q36" s="826" t="str">
        <f>IF(Q$31,-SUM(SFIS!$C242)+SUM(SFIS!$G242),"-")</f>
        <v>-</v>
      </c>
      <c r="R36" s="826" t="str">
        <f>IF(R$31,-SUM(SFIS!$C266)+SUM(SFIS!$E266),"-")</f>
        <v>-</v>
      </c>
      <c r="S36" s="826" t="str">
        <f>IF(S$31,-SUM(SFIS!$C266)+SUM(SFIS!$G266),"-")</f>
        <v>-</v>
      </c>
      <c r="T36" s="195" t="s">
        <v>141</v>
      </c>
      <c r="U36" s="154"/>
    </row>
    <row r="37" spans="2:21" ht="15">
      <c r="B37" s="417" t="s">
        <v>968</v>
      </c>
      <c r="C37" s="827" t="str">
        <f>IF(C$31,SUM($C$20)-SUM(C33)-SUM(C34)+SUM(C35)-SUM(C36),"-")</f>
        <v>-</v>
      </c>
      <c r="D37" s="827" t="str">
        <f>IF(D$31,SUM($C$20)-SUM(D33)-SUM(D34)+SUM(D35)-SUM(D36),"-")</f>
        <v>-</v>
      </c>
      <c r="E37" s="827" t="str">
        <f>IF(E$31,SUM($C$20)-SUM(E33)-SUM(E34)+SUM(E35)-SUM(E36),"-")</f>
        <v>-</v>
      </c>
      <c r="F37" s="827" t="str">
        <f aca="true" t="shared" si="0" ref="F37:S37">IF(F$31,SUM($C$20)-SUM(F33)-SUM(F34)+SUM(F35)-SUM(F36),"-")</f>
        <v>-</v>
      </c>
      <c r="G37" s="827" t="str">
        <f t="shared" si="0"/>
        <v>-</v>
      </c>
      <c r="H37" s="827" t="str">
        <f t="shared" si="0"/>
        <v>-</v>
      </c>
      <c r="I37" s="827" t="str">
        <f t="shared" si="0"/>
        <v>-</v>
      </c>
      <c r="J37" s="827" t="str">
        <f t="shared" si="0"/>
        <v>-</v>
      </c>
      <c r="K37" s="827" t="str">
        <f t="shared" si="0"/>
        <v>-</v>
      </c>
      <c r="L37" s="827" t="str">
        <f t="shared" si="0"/>
        <v>-</v>
      </c>
      <c r="M37" s="827" t="str">
        <f t="shared" si="0"/>
        <v>-</v>
      </c>
      <c r="N37" s="827" t="str">
        <f t="shared" si="0"/>
        <v>-</v>
      </c>
      <c r="O37" s="827" t="str">
        <f t="shared" si="0"/>
        <v>-</v>
      </c>
      <c r="P37" s="827" t="str">
        <f t="shared" si="0"/>
        <v>-</v>
      </c>
      <c r="Q37" s="827" t="str">
        <f t="shared" si="0"/>
        <v>-</v>
      </c>
      <c r="R37" s="827" t="str">
        <f t="shared" si="0"/>
        <v>-</v>
      </c>
      <c r="S37" s="827" t="str">
        <f t="shared" si="0"/>
        <v>-</v>
      </c>
      <c r="T37" s="195" t="s">
        <v>141</v>
      </c>
      <c r="U37" s="154"/>
    </row>
    <row r="38" spans="2:20" s="339" customFormat="1" ht="15">
      <c r="B38" s="740" t="s">
        <v>1959</v>
      </c>
      <c r="C38" s="827" t="str">
        <f>IF(AND(_withLTG,C$31),SUM('BS.CA1'!C148)-SUM(C33:C34,C36)+SUM(C35),"-")</f>
        <v>-</v>
      </c>
      <c r="D38" s="827" t="str">
        <f>IF(AND(_withLTG,D$31),SUM('BS.CA2'!C148)-SUM(D33:D34,D36)+SUM(D35),"-")</f>
        <v>-</v>
      </c>
      <c r="E38" s="829"/>
      <c r="F38" s="829"/>
      <c r="G38" s="829"/>
      <c r="H38" s="829"/>
      <c r="I38" s="829"/>
      <c r="J38" s="829"/>
      <c r="K38" s="829"/>
      <c r="L38" s="829"/>
      <c r="M38" s="829"/>
      <c r="N38" s="829"/>
      <c r="O38" s="829"/>
      <c r="P38" s="829"/>
      <c r="Q38" s="829"/>
      <c r="R38" s="829"/>
      <c r="S38" s="829"/>
      <c r="T38" s="195" t="s">
        <v>141</v>
      </c>
    </row>
    <row r="39" spans="1:20" ht="18.75">
      <c r="A39" s="154"/>
      <c r="B39" s="709" t="s">
        <v>1916</v>
      </c>
      <c r="C39" s="713"/>
      <c r="D39" s="713"/>
      <c r="E39" s="713"/>
      <c r="F39" s="713"/>
      <c r="G39" s="713"/>
      <c r="H39" s="713"/>
      <c r="I39" s="713"/>
      <c r="J39" s="713"/>
      <c r="K39" s="713"/>
      <c r="L39" s="713"/>
      <c r="M39" s="713"/>
      <c r="N39" s="713"/>
      <c r="O39" s="713"/>
      <c r="P39" s="713"/>
      <c r="Q39" s="713"/>
      <c r="R39" s="713"/>
      <c r="S39" s="713"/>
      <c r="T39" s="195" t="s">
        <v>141</v>
      </c>
    </row>
    <row r="40" spans="1:20" ht="15">
      <c r="A40" s="154"/>
      <c r="B40" s="415" t="s">
        <v>978</v>
      </c>
      <c r="C40" s="209" t="str">
        <f>IF(AND(C$31,SUM($C$18)),SUM(C33)/$C$18,"%")</f>
        <v>%</v>
      </c>
      <c r="D40" s="209" t="str">
        <f aca="true" t="shared" si="1" ref="D40:S40">IF(AND(D$31,SUM($C$18)),SUM(D33)/$C$18,"%")</f>
        <v>%</v>
      </c>
      <c r="E40" s="209" t="str">
        <f t="shared" si="1"/>
        <v>%</v>
      </c>
      <c r="F40" s="209" t="str">
        <f t="shared" si="1"/>
        <v>%</v>
      </c>
      <c r="G40" s="209" t="str">
        <f t="shared" si="1"/>
        <v>%</v>
      </c>
      <c r="H40" s="209" t="str">
        <f t="shared" si="1"/>
        <v>%</v>
      </c>
      <c r="I40" s="209" t="str">
        <f t="shared" si="1"/>
        <v>%</v>
      </c>
      <c r="J40" s="209" t="str">
        <f t="shared" si="1"/>
        <v>%</v>
      </c>
      <c r="K40" s="209" t="str">
        <f t="shared" si="1"/>
        <v>%</v>
      </c>
      <c r="L40" s="209" t="str">
        <f t="shared" si="1"/>
        <v>%</v>
      </c>
      <c r="M40" s="209" t="str">
        <f t="shared" si="1"/>
        <v>%</v>
      </c>
      <c r="N40" s="209" t="str">
        <f t="shared" si="1"/>
        <v>%</v>
      </c>
      <c r="O40" s="209" t="str">
        <f t="shared" si="1"/>
        <v>%</v>
      </c>
      <c r="P40" s="209" t="str">
        <f t="shared" si="1"/>
        <v>%</v>
      </c>
      <c r="Q40" s="209" t="str">
        <f t="shared" si="1"/>
        <v>%</v>
      </c>
      <c r="R40" s="209" t="str">
        <f t="shared" si="1"/>
        <v>%</v>
      </c>
      <c r="S40" s="209" t="str">
        <f t="shared" si="1"/>
        <v>%</v>
      </c>
      <c r="T40" s="195" t="s">
        <v>141</v>
      </c>
    </row>
    <row r="41" spans="1:20" ht="15">
      <c r="A41" s="154"/>
      <c r="B41" s="416" t="s">
        <v>979</v>
      </c>
      <c r="C41" s="210" t="str">
        <f aca="true" t="shared" si="2" ref="C41:R45">IF(AND(C$31,SUM($C$18)),SUM(C34)/$C$18,"%")</f>
        <v>%</v>
      </c>
      <c r="D41" s="210" t="str">
        <f t="shared" si="2"/>
        <v>%</v>
      </c>
      <c r="E41" s="210" t="str">
        <f t="shared" si="2"/>
        <v>%</v>
      </c>
      <c r="F41" s="210" t="str">
        <f t="shared" si="2"/>
        <v>%</v>
      </c>
      <c r="G41" s="210" t="str">
        <f t="shared" si="2"/>
        <v>%</v>
      </c>
      <c r="H41" s="210" t="str">
        <f t="shared" si="2"/>
        <v>%</v>
      </c>
      <c r="I41" s="210" t="str">
        <f t="shared" si="2"/>
        <v>%</v>
      </c>
      <c r="J41" s="210" t="str">
        <f t="shared" si="2"/>
        <v>%</v>
      </c>
      <c r="K41" s="210" t="str">
        <f t="shared" si="2"/>
        <v>%</v>
      </c>
      <c r="L41" s="210" t="str">
        <f t="shared" si="2"/>
        <v>%</v>
      </c>
      <c r="M41" s="210" t="str">
        <f t="shared" si="2"/>
        <v>%</v>
      </c>
      <c r="N41" s="210" t="str">
        <f t="shared" si="2"/>
        <v>%</v>
      </c>
      <c r="O41" s="210" t="str">
        <f t="shared" si="2"/>
        <v>%</v>
      </c>
      <c r="P41" s="210" t="str">
        <f t="shared" si="2"/>
        <v>%</v>
      </c>
      <c r="Q41" s="210" t="str">
        <f t="shared" si="2"/>
        <v>%</v>
      </c>
      <c r="R41" s="210" t="str">
        <f t="shared" si="2"/>
        <v>%</v>
      </c>
      <c r="S41" s="210" t="str">
        <f>IF(AND(S$31,SUM($C$18)),SUM(S34)/$C$18,"%")</f>
        <v>%</v>
      </c>
      <c r="T41" s="195" t="s">
        <v>141</v>
      </c>
    </row>
    <row r="42" spans="1:20" ht="15">
      <c r="A42" s="154"/>
      <c r="B42" s="416" t="s">
        <v>980</v>
      </c>
      <c r="C42" s="210" t="str">
        <f t="shared" si="2"/>
        <v>%</v>
      </c>
      <c r="D42" s="210" t="str">
        <f t="shared" si="2"/>
        <v>%</v>
      </c>
      <c r="E42" s="210" t="str">
        <f t="shared" si="2"/>
        <v>%</v>
      </c>
      <c r="F42" s="210" t="str">
        <f t="shared" si="2"/>
        <v>%</v>
      </c>
      <c r="G42" s="210" t="str">
        <f t="shared" si="2"/>
        <v>%</v>
      </c>
      <c r="H42" s="210" t="str">
        <f t="shared" si="2"/>
        <v>%</v>
      </c>
      <c r="I42" s="210" t="str">
        <f t="shared" si="2"/>
        <v>%</v>
      </c>
      <c r="J42" s="210" t="str">
        <f t="shared" si="2"/>
        <v>%</v>
      </c>
      <c r="K42" s="210" t="str">
        <f t="shared" si="2"/>
        <v>%</v>
      </c>
      <c r="L42" s="210" t="str">
        <f t="shared" si="2"/>
        <v>%</v>
      </c>
      <c r="M42" s="210" t="str">
        <f t="shared" si="2"/>
        <v>%</v>
      </c>
      <c r="N42" s="210" t="str">
        <f t="shared" si="2"/>
        <v>%</v>
      </c>
      <c r="O42" s="210" t="str">
        <f t="shared" si="2"/>
        <v>%</v>
      </c>
      <c r="P42" s="210" t="str">
        <f t="shared" si="2"/>
        <v>%</v>
      </c>
      <c r="Q42" s="210" t="str">
        <f t="shared" si="2"/>
        <v>%</v>
      </c>
      <c r="R42" s="210" t="str">
        <f t="shared" si="2"/>
        <v>%</v>
      </c>
      <c r="S42" s="210" t="str">
        <f>IF(AND(S$31,SUM($C$18)),SUM(S35)/$C$18,"%")</f>
        <v>%</v>
      </c>
      <c r="T42" s="195" t="s">
        <v>141</v>
      </c>
    </row>
    <row r="43" spans="1:20" ht="15">
      <c r="A43" s="154"/>
      <c r="B43" s="828" t="s">
        <v>2041</v>
      </c>
      <c r="C43" s="210" t="str">
        <f t="shared" si="2"/>
        <v>%</v>
      </c>
      <c r="D43" s="210" t="str">
        <f t="shared" si="2"/>
        <v>%</v>
      </c>
      <c r="E43" s="210" t="str">
        <f t="shared" si="2"/>
        <v>%</v>
      </c>
      <c r="F43" s="210" t="str">
        <f t="shared" si="2"/>
        <v>%</v>
      </c>
      <c r="G43" s="210" t="str">
        <f t="shared" si="2"/>
        <v>%</v>
      </c>
      <c r="H43" s="210" t="str">
        <f t="shared" si="2"/>
        <v>%</v>
      </c>
      <c r="I43" s="210" t="str">
        <f t="shared" si="2"/>
        <v>%</v>
      </c>
      <c r="J43" s="210" t="str">
        <f t="shared" si="2"/>
        <v>%</v>
      </c>
      <c r="K43" s="210" t="str">
        <f t="shared" si="2"/>
        <v>%</v>
      </c>
      <c r="L43" s="210" t="str">
        <f t="shared" si="2"/>
        <v>%</v>
      </c>
      <c r="M43" s="210" t="str">
        <f t="shared" si="2"/>
        <v>%</v>
      </c>
      <c r="N43" s="210" t="str">
        <f t="shared" si="2"/>
        <v>%</v>
      </c>
      <c r="O43" s="210" t="str">
        <f t="shared" si="2"/>
        <v>%</v>
      </c>
      <c r="P43" s="210" t="str">
        <f t="shared" si="2"/>
        <v>%</v>
      </c>
      <c r="Q43" s="210" t="str">
        <f t="shared" si="2"/>
        <v>%</v>
      </c>
      <c r="R43" s="210" t="str">
        <f t="shared" si="2"/>
        <v>%</v>
      </c>
      <c r="S43" s="210" t="str">
        <f>IF(AND(S$31,SUM($C$18)),SUM(S36)/$C$18,"%")</f>
        <v>%</v>
      </c>
      <c r="T43" s="195" t="s">
        <v>141</v>
      </c>
    </row>
    <row r="44" spans="1:20" ht="15">
      <c r="A44" s="154"/>
      <c r="B44" s="417" t="s">
        <v>1078</v>
      </c>
      <c r="C44" s="211" t="str">
        <f>IF(C$31,SUM($C$21)-SUM(C40)-SUM(C41)+SUM(C42)-SUM(C43),"-")</f>
        <v>-</v>
      </c>
      <c r="D44" s="211" t="str">
        <f>IF(D$31,SUM($C$21)-SUM(D40)-SUM(D41)+SUM(D42)-SUM(D43),"-")</f>
        <v>-</v>
      </c>
      <c r="E44" s="211" t="str">
        <f>IF(E$31,SUM($C$21)-SUM(E40)-SUM(E41)+SUM(E42)-SUM(E43),"-")</f>
        <v>-</v>
      </c>
      <c r="F44" s="211" t="str">
        <f>IF(F$31,SUM($C$21)-SUM(F40)-SUM(F41)+SUM(F42)-SUM(F43),"-")</f>
        <v>-</v>
      </c>
      <c r="G44" s="211" t="str">
        <f>IF(G$31,SUM($C$21)-SUM(G40)-SUM(G41)+SUM(G42)-SUM(G43),"-")</f>
        <v>-</v>
      </c>
      <c r="H44" s="211" t="str">
        <f>IF(H$31,SUM($C$21)-SUM(H40)-SUM(H41)+SUM(H42)-SUM(H43),"-")</f>
        <v>-</v>
      </c>
      <c r="I44" s="211" t="str">
        <f>IF(I$31,SUM($C$21)-SUM(I40)-SUM(I41)+SUM(I42)-SUM(I43),"-")</f>
        <v>-</v>
      </c>
      <c r="J44" s="211" t="str">
        <f>IF(J$31,SUM($C$21)-SUM(J40)-SUM(J41)+SUM(J42)-SUM(J43),"-")</f>
        <v>-</v>
      </c>
      <c r="K44" s="211" t="str">
        <f>IF(K$31,SUM($C$21)-SUM(K40)-SUM(K41)+SUM(K42)-SUM(K43),"-")</f>
        <v>-</v>
      </c>
      <c r="L44" s="211" t="str">
        <f>IF(L$31,SUM($C$21)-SUM(L40)-SUM(L41)+SUM(L42)-SUM(L43),"-")</f>
        <v>-</v>
      </c>
      <c r="M44" s="211" t="str">
        <f>IF(M$31,SUM($C$21)-SUM(M40)-SUM(M41)+SUM(M42)-SUM(M43),"-")</f>
        <v>-</v>
      </c>
      <c r="N44" s="211" t="str">
        <f>IF(N$31,SUM($C$21)-SUM(N40)-SUM(N41)+SUM(N42)-SUM(N43),"-")</f>
        <v>-</v>
      </c>
      <c r="O44" s="211" t="str">
        <f>IF(O$31,SUM($C$21)-SUM(O40)-SUM(O41)+SUM(O42)-SUM(O43),"-")</f>
        <v>-</v>
      </c>
      <c r="P44" s="211" t="str">
        <f>IF(P$31,SUM($C$21)-SUM(P40)-SUM(P41)+SUM(P42)-SUM(P43),"-")</f>
        <v>-</v>
      </c>
      <c r="Q44" s="211" t="str">
        <f>IF(Q$31,SUM($C$21)-SUM(Q40)-SUM(Q41)+SUM(Q42)-SUM(Q43),"-")</f>
        <v>-</v>
      </c>
      <c r="R44" s="211" t="str">
        <f>IF(R$31,SUM($C$21)-SUM(R40)-SUM(R41)+SUM(R42)-SUM(R43),"-")</f>
        <v>-</v>
      </c>
      <c r="S44" s="211" t="str">
        <f>IF(S$31,SUM($C$21)-SUM(S40)-SUM(S41)+SUM(S42)-SUM(S43),"-")</f>
        <v>-</v>
      </c>
      <c r="T44" s="195" t="s">
        <v>141</v>
      </c>
    </row>
    <row r="45" spans="2:20" ht="15">
      <c r="B45" s="781" t="s">
        <v>1959</v>
      </c>
      <c r="C45" s="211" t="str">
        <f t="shared" si="2"/>
        <v>%</v>
      </c>
      <c r="D45" s="211" t="str">
        <f t="shared" si="2"/>
        <v>%</v>
      </c>
      <c r="E45" s="829"/>
      <c r="F45" s="829"/>
      <c r="G45" s="829"/>
      <c r="H45" s="829"/>
      <c r="I45" s="829"/>
      <c r="J45" s="829"/>
      <c r="K45" s="829"/>
      <c r="L45" s="829"/>
      <c r="M45" s="829"/>
      <c r="N45" s="829"/>
      <c r="O45" s="829"/>
      <c r="P45" s="829"/>
      <c r="Q45" s="829"/>
      <c r="R45" s="829"/>
      <c r="S45" s="829"/>
      <c r="T45" s="195" t="s">
        <v>141</v>
      </c>
    </row>
    <row r="46" s="339" customFormat="1" ht="15">
      <c r="T46" s="195" t="s">
        <v>141</v>
      </c>
    </row>
    <row r="47" spans="1:20" s="339" customFormat="1" ht="18.75">
      <c r="A47" s="785" t="s">
        <v>484</v>
      </c>
      <c r="B47" s="157" t="s">
        <v>1917</v>
      </c>
      <c r="C47" s="654" t="s">
        <v>1919</v>
      </c>
      <c r="D47" s="655"/>
      <c r="L47" s="743" t="s">
        <v>1966</v>
      </c>
      <c r="M47" s="744"/>
      <c r="N47" s="745" t="s">
        <v>1967</v>
      </c>
      <c r="O47" s="746"/>
      <c r="P47" s="746"/>
      <c r="Q47" s="746"/>
      <c r="R47" s="768"/>
      <c r="S47" s="765" t="s">
        <v>1971</v>
      </c>
      <c r="T47" s="195" t="s">
        <v>141</v>
      </c>
    </row>
    <row r="48" spans="1:20" ht="15">
      <c r="A48" s="154"/>
      <c r="B48" s="154"/>
      <c r="C48" s="714" t="s">
        <v>1920</v>
      </c>
      <c r="D48" s="714" t="s">
        <v>1921</v>
      </c>
      <c r="L48" s="748" t="s">
        <v>1975</v>
      </c>
      <c r="M48" s="749"/>
      <c r="N48" s="748" t="s">
        <v>950</v>
      </c>
      <c r="O48" s="750"/>
      <c r="P48" s="747" t="s">
        <v>1969</v>
      </c>
      <c r="Q48" s="743" t="s">
        <v>1973</v>
      </c>
      <c r="R48" s="751"/>
      <c r="S48" s="766" t="s">
        <v>1972</v>
      </c>
      <c r="T48" s="195" t="s">
        <v>141</v>
      </c>
    </row>
    <row r="49" spans="1:20" ht="15">
      <c r="A49" s="154"/>
      <c r="B49" s="265" t="s">
        <v>1918</v>
      </c>
      <c r="C49" s="205" t="str">
        <f>'BS.LYA'!C4</f>
        <v>-</v>
      </c>
      <c r="D49" s="205" t="str">
        <f>'BS.LYB'!C4</f>
        <v>-</v>
      </c>
      <c r="G49" s="715" t="s">
        <v>1960</v>
      </c>
      <c r="H49" s="716"/>
      <c r="I49" s="716"/>
      <c r="J49" s="716"/>
      <c r="K49" s="716"/>
      <c r="L49" s="714" t="s">
        <v>150</v>
      </c>
      <c r="M49" s="752" t="s">
        <v>951</v>
      </c>
      <c r="N49" s="714" t="s">
        <v>1968</v>
      </c>
      <c r="O49" s="714" t="s">
        <v>1966</v>
      </c>
      <c r="P49" s="753">
        <v>2014</v>
      </c>
      <c r="Q49" s="748" t="s">
        <v>1974</v>
      </c>
      <c r="R49" s="754"/>
      <c r="S49" s="767" t="s">
        <v>1970</v>
      </c>
      <c r="T49" s="195" t="s">
        <v>141</v>
      </c>
    </row>
    <row r="50" spans="2:20" s="339" customFormat="1" ht="15" hidden="1">
      <c r="B50" s="265">
        <f>B31</f>
        <v>2</v>
      </c>
      <c r="C50" s="729" t="b">
        <f>MATCH(C49,T.Filling,0)=$B$50</f>
        <v>0</v>
      </c>
      <c r="D50" s="729" t="b">
        <f>MATCH(D49,T.Filling,0)=$B$50</f>
        <v>0</v>
      </c>
      <c r="L50" s="729" t="b">
        <f>OR($C50,$D50)</f>
        <v>0</v>
      </c>
      <c r="M50" s="729" t="b">
        <f aca="true" t="shared" si="3" ref="M50:S50">OR($C50,$D50)</f>
        <v>0</v>
      </c>
      <c r="N50" s="729" t="b">
        <f t="shared" si="3"/>
        <v>0</v>
      </c>
      <c r="O50" s="729" t="b">
        <f t="shared" si="3"/>
        <v>0</v>
      </c>
      <c r="P50" s="729" t="b">
        <f t="shared" si="3"/>
        <v>0</v>
      </c>
      <c r="Q50" s="905" t="b">
        <f t="shared" si="3"/>
        <v>0</v>
      </c>
      <c r="R50" s="906"/>
      <c r="S50" s="729" t="b">
        <f t="shared" si="3"/>
        <v>0</v>
      </c>
      <c r="T50" s="195" t="s">
        <v>141</v>
      </c>
    </row>
    <row r="51" spans="2:20" s="339" customFormat="1" ht="18.75">
      <c r="B51" s="709" t="s">
        <v>1915</v>
      </c>
      <c r="C51" s="724"/>
      <c r="D51" s="724"/>
      <c r="F51" s="762" t="s">
        <v>504</v>
      </c>
      <c r="G51" s="756" t="s">
        <v>1961</v>
      </c>
      <c r="H51" s="757"/>
      <c r="I51" s="757"/>
      <c r="J51" s="757"/>
      <c r="K51" s="757"/>
      <c r="L51" s="814" t="str">
        <f>'LY.Q'!G8</f>
        <v>-</v>
      </c>
      <c r="M51" s="815" t="str">
        <f>'LY.Q'!I8</f>
        <v>-</v>
      </c>
      <c r="N51" s="783"/>
      <c r="O51" s="784"/>
      <c r="P51" s="784"/>
      <c r="Q51" s="907"/>
      <c r="R51" s="908"/>
      <c r="S51" s="815" t="str">
        <f>'LY.Q'!C157</f>
        <v>-</v>
      </c>
      <c r="T51" s="195" t="s">
        <v>141</v>
      </c>
    </row>
    <row r="52" spans="1:20" ht="15">
      <c r="A52" s="154"/>
      <c r="B52" s="415" t="s">
        <v>978</v>
      </c>
      <c r="C52" s="825" t="str">
        <f>IF(C$50,SUM('BS.LYA'!G10),"-")</f>
        <v>-</v>
      </c>
      <c r="D52" s="825" t="str">
        <f>IF(D$50,SUM('BS.LYB'!G10),"-")</f>
        <v>-</v>
      </c>
      <c r="F52" s="763"/>
      <c r="G52" s="758" t="s">
        <v>1962</v>
      </c>
      <c r="H52" s="759"/>
      <c r="I52" s="759"/>
      <c r="J52" s="759"/>
      <c r="K52" s="759"/>
      <c r="L52" s="816" t="str">
        <f>'LY.Q'!G9</f>
        <v>-</v>
      </c>
      <c r="M52" s="817" t="str">
        <f>'LY.Q'!I9</f>
        <v>-</v>
      </c>
      <c r="N52" s="820" t="str">
        <f>'LY.Q'!H24</f>
        <v>%</v>
      </c>
      <c r="O52" s="821" t="str">
        <f>'LY.Q'!H80</f>
        <v>%</v>
      </c>
      <c r="P52" s="821" t="str">
        <f>'LY.Q'!C130</f>
        <v>%</v>
      </c>
      <c r="Q52" s="909" t="str">
        <f>'LY.Q'!C144</f>
        <v>Increase by 0-1%</v>
      </c>
      <c r="R52" s="910"/>
      <c r="S52" s="817" t="str">
        <f>'LY.Q'!C158</f>
        <v>-</v>
      </c>
      <c r="T52" s="195" t="s">
        <v>141</v>
      </c>
    </row>
    <row r="53" spans="1:20" ht="15">
      <c r="A53" s="154"/>
      <c r="B53" s="416" t="s">
        <v>979</v>
      </c>
      <c r="C53" s="826" t="str">
        <f>IF(C$50,SUM('BS.LYA'!G11),"-")</f>
        <v>-</v>
      </c>
      <c r="D53" s="826" t="str">
        <f>IF(D$50,SUM('BS.LYB'!G11),"-")</f>
        <v>-</v>
      </c>
      <c r="F53" s="764"/>
      <c r="G53" s="760" t="s">
        <v>1963</v>
      </c>
      <c r="H53" s="761"/>
      <c r="I53" s="761"/>
      <c r="J53" s="761"/>
      <c r="K53" s="761"/>
      <c r="L53" s="818" t="str">
        <f>'LY.Q'!G10</f>
        <v>-</v>
      </c>
      <c r="M53" s="819" t="str">
        <f>'LY.Q'!I10</f>
        <v>-</v>
      </c>
      <c r="N53" s="822" t="str">
        <f>'LY.Q'!H25</f>
        <v>%</v>
      </c>
      <c r="O53" s="823" t="str">
        <f>'LY.Q'!H81</f>
        <v>%</v>
      </c>
      <c r="P53" s="823" t="str">
        <f>'LY.Q'!C131</f>
        <v>%</v>
      </c>
      <c r="Q53" s="903" t="str">
        <f>'LY.Q'!C145</f>
        <v>-</v>
      </c>
      <c r="R53" s="904"/>
      <c r="S53" s="819" t="str">
        <f>'LY.Q'!C159</f>
        <v>-</v>
      </c>
      <c r="T53" s="195" t="s">
        <v>141</v>
      </c>
    </row>
    <row r="54" spans="1:20" ht="15">
      <c r="A54" s="154"/>
      <c r="B54" s="416" t="s">
        <v>980</v>
      </c>
      <c r="C54" s="826" t="str">
        <f>IF(C$50,SUM('BS.LYA'!G12),"-")</f>
        <v>-</v>
      </c>
      <c r="D54" s="826" t="str">
        <f>IF(D$50,SUM('BS.LYB'!G12),"-")</f>
        <v>-</v>
      </c>
      <c r="F54" s="762" t="s">
        <v>1976</v>
      </c>
      <c r="G54" s="756" t="s">
        <v>1961</v>
      </c>
      <c r="H54" s="757"/>
      <c r="I54" s="757"/>
      <c r="J54" s="757"/>
      <c r="K54" s="757"/>
      <c r="L54" s="814" t="str">
        <f>'LY.Q'!G11</f>
        <v>-</v>
      </c>
      <c r="M54" s="782"/>
      <c r="N54" s="783"/>
      <c r="O54" s="784"/>
      <c r="P54" s="784"/>
      <c r="Q54" s="907"/>
      <c r="R54" s="908"/>
      <c r="S54" s="815" t="str">
        <f>'LY.Q'!C160</f>
        <v>-</v>
      </c>
      <c r="T54" s="195" t="s">
        <v>141</v>
      </c>
    </row>
    <row r="55" spans="1:20" ht="15">
      <c r="A55" s="154"/>
      <c r="B55" s="828" t="s">
        <v>2041</v>
      </c>
      <c r="C55" s="826" t="str">
        <f>IF(C$50,SUM('BS.LYA'!G13),"-")</f>
        <v>-</v>
      </c>
      <c r="D55" s="826" t="str">
        <f>IF(D$50,SUM('BS.LYB'!G13),"-")</f>
        <v>-</v>
      </c>
      <c r="F55" s="763" t="s">
        <v>1977</v>
      </c>
      <c r="G55" s="758" t="s">
        <v>1962</v>
      </c>
      <c r="H55" s="759"/>
      <c r="I55" s="759"/>
      <c r="J55" s="759"/>
      <c r="K55" s="759"/>
      <c r="L55" s="816" t="str">
        <f>'LY.Q'!G12</f>
        <v>-</v>
      </c>
      <c r="M55" s="817" t="str">
        <f>'LY.Q'!I12</f>
        <v>-</v>
      </c>
      <c r="N55" s="820" t="str">
        <f>'LY.Q'!H27</f>
        <v>%</v>
      </c>
      <c r="O55" s="821" t="str">
        <f>'LY.Q'!H83</f>
        <v>%</v>
      </c>
      <c r="P55" s="821" t="str">
        <f>'LY.Q'!C133</f>
        <v>%</v>
      </c>
      <c r="Q55" s="909" t="str">
        <f>'LY.Q'!C147</f>
        <v>-</v>
      </c>
      <c r="R55" s="910"/>
      <c r="S55" s="817" t="str">
        <f>'LY.Q'!C161</f>
        <v>-</v>
      </c>
      <c r="T55" s="195" t="s">
        <v>141</v>
      </c>
    </row>
    <row r="56" spans="1:20" ht="15">
      <c r="A56" s="154"/>
      <c r="B56" s="417" t="s">
        <v>968</v>
      </c>
      <c r="C56" s="827" t="str">
        <f>IF(C$50,SUM($C$20)-SUM(C52)-SUM(C53)+SUM(C54)-SUM(C55),"-")</f>
        <v>-</v>
      </c>
      <c r="D56" s="827" t="str">
        <f>IF(D$50,SUM($C$20)-SUM(D52)-SUM(D53)+SUM(D54)-SUM(D55),"-")</f>
        <v>-</v>
      </c>
      <c r="F56" s="764" t="s">
        <v>1978</v>
      </c>
      <c r="G56" s="760" t="s">
        <v>1963</v>
      </c>
      <c r="H56" s="761"/>
      <c r="I56" s="761"/>
      <c r="J56" s="761"/>
      <c r="K56" s="761"/>
      <c r="L56" s="818" t="str">
        <f>'LY.Q'!G13</f>
        <v>-</v>
      </c>
      <c r="M56" s="819" t="str">
        <f>'LY.Q'!I13</f>
        <v>-</v>
      </c>
      <c r="N56" s="822" t="str">
        <f>'LY.Q'!H28</f>
        <v>%</v>
      </c>
      <c r="O56" s="823" t="str">
        <f>'LY.Q'!H84</f>
        <v>%</v>
      </c>
      <c r="P56" s="823" t="str">
        <f>'LY.Q'!C134</f>
        <v>%</v>
      </c>
      <c r="Q56" s="903" t="str">
        <f>'LY.Q'!C148</f>
        <v>-</v>
      </c>
      <c r="R56" s="904"/>
      <c r="S56" s="819" t="str">
        <f>'LY.Q'!C162</f>
        <v>-</v>
      </c>
      <c r="T56" s="195" t="s">
        <v>141</v>
      </c>
    </row>
    <row r="57" spans="1:20" ht="15">
      <c r="A57" s="154"/>
      <c r="B57" s="740" t="s">
        <v>1959</v>
      </c>
      <c r="C57" s="827" t="str">
        <f>IF(AND(_withLTG,C$50),SUM('BS.LYA'!C51)-SUM(C52:C53,C55)+SUM(C54),"-")</f>
        <v>-</v>
      </c>
      <c r="D57" s="827" t="str">
        <f>IF(AND(_withLTG,D$50),SUM('BS.LYB'!C51)-SUM(D52:D53,D55)+SUM(D54),"-")</f>
        <v>-</v>
      </c>
      <c r="F57" s="762" t="s">
        <v>1073</v>
      </c>
      <c r="G57" s="756" t="s">
        <v>1961</v>
      </c>
      <c r="H57" s="757"/>
      <c r="I57" s="757"/>
      <c r="J57" s="757"/>
      <c r="K57" s="757"/>
      <c r="L57" s="814" t="str">
        <f>'LY.Q'!G14</f>
        <v>-</v>
      </c>
      <c r="M57" s="815" t="str">
        <f>'LY.Q'!I14</f>
        <v>-</v>
      </c>
      <c r="N57" s="783"/>
      <c r="O57" s="784"/>
      <c r="P57" s="784"/>
      <c r="Q57" s="907"/>
      <c r="R57" s="908"/>
      <c r="S57" s="815" t="str">
        <f>'LY.Q'!C163</f>
        <v>-</v>
      </c>
      <c r="T57" s="195" t="s">
        <v>141</v>
      </c>
    </row>
    <row r="58" spans="1:20" ht="18.75">
      <c r="A58" s="154"/>
      <c r="B58" s="709" t="s">
        <v>1916</v>
      </c>
      <c r="C58" s="713"/>
      <c r="D58" s="713"/>
      <c r="F58" s="763"/>
      <c r="G58" s="758" t="s">
        <v>1962</v>
      </c>
      <c r="H58" s="759"/>
      <c r="I58" s="759"/>
      <c r="J58" s="759"/>
      <c r="K58" s="759"/>
      <c r="L58" s="816" t="str">
        <f>'LY.Q'!G15</f>
        <v>-</v>
      </c>
      <c r="M58" s="817" t="str">
        <f>'LY.Q'!I15</f>
        <v>-</v>
      </c>
      <c r="N58" s="820" t="str">
        <f>'LY.Q'!H30</f>
        <v>%</v>
      </c>
      <c r="O58" s="821" t="str">
        <f>'LY.Q'!H86</f>
        <v>%</v>
      </c>
      <c r="P58" s="821" t="str">
        <f>'LY.Q'!C136</f>
        <v>%</v>
      </c>
      <c r="Q58" s="909" t="str">
        <f>'LY.Q'!C150</f>
        <v>-</v>
      </c>
      <c r="R58" s="910"/>
      <c r="S58" s="817" t="str">
        <f>'LY.Q'!C164</f>
        <v>-</v>
      </c>
      <c r="T58" s="195" t="s">
        <v>141</v>
      </c>
    </row>
    <row r="59" spans="1:20" ht="15">
      <c r="A59" s="154"/>
      <c r="B59" s="415" t="s">
        <v>978</v>
      </c>
      <c r="C59" s="209" t="str">
        <f>IF(AND(C$50,SUM($C$18)),SUM(C52)/$C$18,"%")</f>
        <v>%</v>
      </c>
      <c r="D59" s="209" t="str">
        <f aca="true" t="shared" si="4" ref="D59:D64">IF(AND(D$50,SUM($C$18)),SUM(D52)/$C$18,"%")</f>
        <v>%</v>
      </c>
      <c r="F59" s="764"/>
      <c r="G59" s="760" t="s">
        <v>1963</v>
      </c>
      <c r="H59" s="761"/>
      <c r="I59" s="761"/>
      <c r="J59" s="761"/>
      <c r="K59" s="761"/>
      <c r="L59" s="818" t="str">
        <f>'LY.Q'!G16</f>
        <v>-</v>
      </c>
      <c r="M59" s="819" t="str">
        <f>'LY.Q'!I16</f>
        <v>-</v>
      </c>
      <c r="N59" s="822" t="str">
        <f>'LY.Q'!H31</f>
        <v>%</v>
      </c>
      <c r="O59" s="823" t="str">
        <f>'LY.Q'!H87</f>
        <v>%</v>
      </c>
      <c r="P59" s="823" t="str">
        <f>'LY.Q'!C137</f>
        <v>%</v>
      </c>
      <c r="Q59" s="903" t="str">
        <f>'LY.Q'!C151</f>
        <v>-</v>
      </c>
      <c r="R59" s="904"/>
      <c r="S59" s="819" t="str">
        <f>'LY.Q'!C165</f>
        <v>-</v>
      </c>
      <c r="T59" s="195" t="s">
        <v>141</v>
      </c>
    </row>
    <row r="60" spans="1:20" ht="15">
      <c r="A60" s="154"/>
      <c r="B60" s="416" t="s">
        <v>979</v>
      </c>
      <c r="C60" s="210" t="str">
        <f>IF(AND(C$50,SUM($C$18)),SUM(C53)/$C$18,"%")</f>
        <v>%</v>
      </c>
      <c r="D60" s="210" t="str">
        <f t="shared" si="4"/>
        <v>%</v>
      </c>
      <c r="F60" s="762" t="s">
        <v>1965</v>
      </c>
      <c r="G60" s="756" t="s">
        <v>1961</v>
      </c>
      <c r="H60" s="757"/>
      <c r="I60" s="757"/>
      <c r="J60" s="757"/>
      <c r="K60" s="757"/>
      <c r="L60" s="814" t="str">
        <f>'LY.Q'!G17</f>
        <v>-</v>
      </c>
      <c r="M60" s="815" t="str">
        <f>'LY.Q'!I17</f>
        <v>-</v>
      </c>
      <c r="N60" s="783"/>
      <c r="O60" s="784"/>
      <c r="P60" s="784"/>
      <c r="Q60" s="907"/>
      <c r="R60" s="908"/>
      <c r="S60" s="815" t="str">
        <f>'LY.Q'!C166</f>
        <v>-</v>
      </c>
      <c r="T60" s="195" t="s">
        <v>141</v>
      </c>
    </row>
    <row r="61" spans="1:20" ht="15">
      <c r="A61" s="154"/>
      <c r="B61" s="416" t="s">
        <v>980</v>
      </c>
      <c r="C61" s="210" t="str">
        <f>IF(AND(C$50,SUM($C$18)),SUM(C54)/$C$18,"%")</f>
        <v>%</v>
      </c>
      <c r="D61" s="210" t="str">
        <f t="shared" si="4"/>
        <v>%</v>
      </c>
      <c r="F61" s="764"/>
      <c r="G61" s="760" t="s">
        <v>1964</v>
      </c>
      <c r="H61" s="761"/>
      <c r="I61" s="761"/>
      <c r="J61" s="761"/>
      <c r="K61" s="761"/>
      <c r="L61" s="818" t="str">
        <f>'LY.Q'!G18</f>
        <v>-</v>
      </c>
      <c r="M61" s="819" t="str">
        <f>'LY.Q'!I18</f>
        <v>-</v>
      </c>
      <c r="N61" s="822" t="str">
        <f>'LY.Q'!H33</f>
        <v>%</v>
      </c>
      <c r="O61" s="823" t="str">
        <f>'LY.Q'!H89</f>
        <v>%</v>
      </c>
      <c r="P61" s="823" t="str">
        <f>'LY.Q'!C139</f>
        <v>%</v>
      </c>
      <c r="Q61" s="903" t="str">
        <f>'LY.Q'!C153</f>
        <v>-</v>
      </c>
      <c r="R61" s="904"/>
      <c r="S61" s="819" t="str">
        <f>'LY.Q'!C167</f>
        <v>-</v>
      </c>
      <c r="T61" s="195" t="s">
        <v>141</v>
      </c>
    </row>
    <row r="62" spans="1:20" ht="15">
      <c r="A62" s="154"/>
      <c r="B62" s="828" t="s">
        <v>2041</v>
      </c>
      <c r="C62" s="210" t="str">
        <f>IF(AND(C$50,SUM($C$18)),SUM(C55)/$C$18,"%")</f>
        <v>%</v>
      </c>
      <c r="D62" s="210" t="str">
        <f t="shared" si="4"/>
        <v>%</v>
      </c>
      <c r="T62" s="195" t="s">
        <v>141</v>
      </c>
    </row>
    <row r="63" spans="2:20" ht="15">
      <c r="B63" s="417" t="s">
        <v>1078</v>
      </c>
      <c r="C63" s="211" t="str">
        <f>IF(C$50,SUM($C$21)-SUM(C59)-SUM(C60)+SUM(C61)-SUM(C62),"-")</f>
        <v>-</v>
      </c>
      <c r="D63" s="211" t="str">
        <f>IF(D$50,SUM($C$21)-SUM(D59)-SUM(D60)+SUM(D61)-SUM(D62),"-")</f>
        <v>-</v>
      </c>
      <c r="T63" s="195" t="s">
        <v>141</v>
      </c>
    </row>
    <row r="64" spans="2:20" s="339" customFormat="1" ht="15">
      <c r="B64" s="781" t="s">
        <v>1959</v>
      </c>
      <c r="C64" s="211" t="str">
        <f>IF(AND(C$50,SUM($C$18)),SUM(C57)/$C$18,"%")</f>
        <v>%</v>
      </c>
      <c r="D64" s="211" t="str">
        <f t="shared" si="4"/>
        <v>%</v>
      </c>
      <c r="T64" s="195" t="s">
        <v>141</v>
      </c>
    </row>
    <row r="65" s="339" customFormat="1" ht="15">
      <c r="T65" s="195"/>
    </row>
    <row r="66" spans="1:20" ht="15">
      <c r="A66" s="195" t="s">
        <v>141</v>
      </c>
      <c r="B66" s="195" t="s">
        <v>141</v>
      </c>
      <c r="C66" s="195" t="s">
        <v>141</v>
      </c>
      <c r="D66" s="195" t="s">
        <v>141</v>
      </c>
      <c r="E66" s="195" t="s">
        <v>141</v>
      </c>
      <c r="F66" s="195" t="s">
        <v>141</v>
      </c>
      <c r="G66" s="195" t="s">
        <v>141</v>
      </c>
      <c r="H66" s="195" t="s">
        <v>141</v>
      </c>
      <c r="I66" s="195" t="s">
        <v>141</v>
      </c>
      <c r="J66" s="195" t="s">
        <v>141</v>
      </c>
      <c r="K66" s="195" t="s">
        <v>141</v>
      </c>
      <c r="L66" s="195" t="s">
        <v>141</v>
      </c>
      <c r="M66" s="195" t="s">
        <v>141</v>
      </c>
      <c r="N66" s="195" t="s">
        <v>141</v>
      </c>
      <c r="O66" s="195" t="s">
        <v>141</v>
      </c>
      <c r="P66" s="195" t="s">
        <v>141</v>
      </c>
      <c r="Q66" s="195" t="s">
        <v>141</v>
      </c>
      <c r="R66" s="195" t="s">
        <v>141</v>
      </c>
      <c r="S66" s="195" t="s">
        <v>141</v>
      </c>
      <c r="T66" s="195" t="s">
        <v>141</v>
      </c>
    </row>
  </sheetData>
  <sheetProtection/>
  <mergeCells count="12">
    <mergeCell ref="Q59:R59"/>
    <mergeCell ref="Q60:R60"/>
    <mergeCell ref="Q61:R61"/>
    <mergeCell ref="Q50:R50"/>
    <mergeCell ref="Q51:R51"/>
    <mergeCell ref="Q52:R52"/>
    <mergeCell ref="Q53:R53"/>
    <mergeCell ref="Q54:R54"/>
    <mergeCell ref="Q55:R55"/>
    <mergeCell ref="Q56:R56"/>
    <mergeCell ref="Q57:R57"/>
    <mergeCell ref="Q58:R58"/>
  </mergeCells>
  <conditionalFormatting sqref="C33:C38 D38:S38">
    <cfRule type="expression" priority="18" dxfId="22" stopIfTrue="1">
      <formula>NOT(C$31)</formula>
    </cfRule>
  </conditionalFormatting>
  <conditionalFormatting sqref="D33:S37">
    <cfRule type="expression" priority="17" dxfId="22" stopIfTrue="1">
      <formula>NOT(D$31)</formula>
    </cfRule>
  </conditionalFormatting>
  <conditionalFormatting sqref="C40:C44">
    <cfRule type="expression" priority="16" dxfId="22" stopIfTrue="1">
      <formula>NOT(C$31)</formula>
    </cfRule>
  </conditionalFormatting>
  <conditionalFormatting sqref="D40:S44">
    <cfRule type="expression" priority="15" dxfId="22" stopIfTrue="1">
      <formula>NOT(D$31)</formula>
    </cfRule>
  </conditionalFormatting>
  <conditionalFormatting sqref="C52:C57">
    <cfRule type="expression" priority="13" dxfId="22" stopIfTrue="1">
      <formula>NOT(C$50)</formula>
    </cfRule>
  </conditionalFormatting>
  <conditionalFormatting sqref="D52:D57">
    <cfRule type="expression" priority="12" dxfId="22" stopIfTrue="1">
      <formula>NOT(D$50)</formula>
    </cfRule>
  </conditionalFormatting>
  <conditionalFormatting sqref="C59:C63">
    <cfRule type="expression" priority="11" dxfId="22" stopIfTrue="1">
      <formula>NOT(C$50)</formula>
    </cfRule>
  </conditionalFormatting>
  <conditionalFormatting sqref="D59:D63">
    <cfRule type="expression" priority="10" dxfId="22" stopIfTrue="1">
      <formula>NOT(D$50)</formula>
    </cfRule>
  </conditionalFormatting>
  <conditionalFormatting sqref="C45:D45">
    <cfRule type="expression" priority="9" dxfId="22" stopIfTrue="1">
      <formula>NOT(C$31)</formula>
    </cfRule>
  </conditionalFormatting>
  <conditionalFormatting sqref="C64">
    <cfRule type="expression" priority="7" dxfId="22" stopIfTrue="1">
      <formula>NOT(C$50)</formula>
    </cfRule>
  </conditionalFormatting>
  <conditionalFormatting sqref="D64">
    <cfRule type="expression" priority="6" dxfId="22" stopIfTrue="1">
      <formula>NOT(D$50)</formula>
    </cfRule>
  </conditionalFormatting>
  <conditionalFormatting sqref="E45:S45">
    <cfRule type="expression" priority="5" dxfId="22" stopIfTrue="1">
      <formula>NOT(E$31)</formula>
    </cfRule>
  </conditionalFormatting>
  <conditionalFormatting sqref="L51:S61">
    <cfRule type="expression" priority="1" dxfId="22" stopIfTrue="1">
      <formula>NOT($L$50)</formula>
    </cfRule>
  </conditionalFormatting>
  <printOptions/>
  <pageMargins left="0.25" right="0.25"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FF0000"/>
  </sheetPr>
  <dimension ref="B2:B4"/>
  <sheetViews>
    <sheetView zoomScalePageLayoutView="0" workbookViewId="0" topLeftCell="A1">
      <selection activeCell="A1" sqref="A1"/>
    </sheetView>
  </sheetViews>
  <sheetFormatPr defaultColWidth="9.140625" defaultRowHeight="15"/>
  <cols>
    <col min="1" max="16384" width="9.140625" style="339" customWidth="1"/>
  </cols>
  <sheetData>
    <row r="2" ht="15">
      <c r="B2" s="339" t="s">
        <v>2015</v>
      </c>
    </row>
    <row r="3" ht="15">
      <c r="B3" s="339" t="s">
        <v>2014</v>
      </c>
    </row>
    <row r="4" ht="15">
      <c r="B4" s="339" t="s">
        <v>1912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4" tint="0.39998000860214233"/>
  </sheetPr>
  <dimension ref="A1:K150"/>
  <sheetViews>
    <sheetView zoomScalePageLayoutView="0" workbookViewId="0" topLeftCell="A1">
      <selection activeCell="H18" sqref="H18"/>
    </sheetView>
  </sheetViews>
  <sheetFormatPr defaultColWidth="9.140625" defaultRowHeight="15"/>
  <cols>
    <col min="1" max="1" width="11.28125" style="153" customWidth="1"/>
    <col min="2" max="2" width="72.140625" style="153" customWidth="1"/>
    <col min="3" max="10" width="13.7109375" style="153" customWidth="1"/>
    <col min="11" max="11" width="2.00390625" style="153" bestFit="1" customWidth="1"/>
    <col min="12" max="16384" width="9.140625" style="153" customWidth="1"/>
  </cols>
  <sheetData>
    <row r="1" spans="1:11" ht="15.75">
      <c r="A1" s="83" t="str">
        <f>Participant!$A$1</f>
        <v>&lt;Participant's name&gt;</v>
      </c>
      <c r="B1" s="125"/>
      <c r="C1" s="126"/>
      <c r="D1" s="126"/>
      <c r="E1" s="126"/>
      <c r="F1" s="127"/>
      <c r="G1" s="127"/>
      <c r="H1" s="127"/>
      <c r="I1" s="127"/>
      <c r="J1" s="86" t="str">
        <f>Participant!$E$1</f>
        <v>2013 - - (-)</v>
      </c>
      <c r="K1" s="25" t="s">
        <v>141</v>
      </c>
    </row>
    <row r="2" spans="1:11" ht="15.75">
      <c r="A2" s="89" t="str">
        <f>Participant!$A$2</f>
        <v>-</v>
      </c>
      <c r="B2" s="128"/>
      <c r="C2" s="129"/>
      <c r="D2" s="92" t="s">
        <v>907</v>
      </c>
      <c r="E2" s="92"/>
      <c r="F2" s="130"/>
      <c r="G2" s="130"/>
      <c r="H2" s="130"/>
      <c r="I2" s="130"/>
      <c r="J2" s="93" t="str">
        <f>Version</f>
        <v>EIOPA-14-216-ST14_Templates-(20140709)</v>
      </c>
      <c r="K2" s="25" t="s">
        <v>141</v>
      </c>
    </row>
    <row r="3" ht="15.75" thickBot="1">
      <c r="K3" s="25" t="s">
        <v>141</v>
      </c>
    </row>
    <row r="4" spans="2:11" ht="15">
      <c r="B4" s="239" t="s">
        <v>945</v>
      </c>
      <c r="C4" s="240"/>
      <c r="I4" s="207"/>
      <c r="K4" s="25" t="s">
        <v>141</v>
      </c>
    </row>
    <row r="5" spans="2:11" ht="15">
      <c r="B5" s="532" t="str">
        <f>B11</f>
        <v>Impact of market scenario 1 on balance sheet</v>
      </c>
      <c r="C5" s="155" t="str">
        <f ca="1">HYPERLINK("#"&amp;CELL("address",A11),A11)</f>
        <v>I.1</v>
      </c>
      <c r="K5" s="25" t="s">
        <v>141</v>
      </c>
    </row>
    <row r="6" spans="2:11" ht="15">
      <c r="B6" s="566" t="s">
        <v>906</v>
      </c>
      <c r="C6" s="80" t="str">
        <f ca="1">HYPERLINK("#"&amp;CELL("address",A54),A54)</f>
        <v>I.2</v>
      </c>
      <c r="K6" s="25" t="s">
        <v>141</v>
      </c>
    </row>
    <row r="7" spans="2:11" ht="15">
      <c r="B7" s="530" t="s">
        <v>921</v>
      </c>
      <c r="C7" s="81" t="str">
        <f ca="1">HYPERLINK("#"&amp;CELL("address",A130),A130)</f>
        <v>I.3</v>
      </c>
      <c r="K7" s="25" t="s">
        <v>141</v>
      </c>
    </row>
    <row r="8" spans="3:11" ht="15">
      <c r="C8" s="59"/>
      <c r="K8" s="25" t="s">
        <v>141</v>
      </c>
    </row>
    <row r="9" spans="2:11" ht="15">
      <c r="B9" s="567" t="s">
        <v>903</v>
      </c>
      <c r="C9" s="613" t="s">
        <v>494</v>
      </c>
      <c r="K9" s="25" t="s">
        <v>141</v>
      </c>
    </row>
    <row r="10" ht="15" customHeight="1">
      <c r="K10" s="25" t="s">
        <v>141</v>
      </c>
    </row>
    <row r="11" spans="1:11" ht="19.5" thickBot="1">
      <c r="A11" s="161" t="s">
        <v>886</v>
      </c>
      <c r="B11" s="709" t="s">
        <v>901</v>
      </c>
      <c r="C11" s="339"/>
      <c r="D11" s="154"/>
      <c r="E11" s="154"/>
      <c r="I11" s="154"/>
      <c r="K11" s="25" t="s">
        <v>141</v>
      </c>
    </row>
    <row r="12" spans="2:11" ht="45.75" thickBot="1">
      <c r="B12" s="154"/>
      <c r="C12" s="568" t="s">
        <v>902</v>
      </c>
      <c r="D12" s="569" t="s">
        <v>957</v>
      </c>
      <c r="F12" s="831" t="s">
        <v>1022</v>
      </c>
      <c r="G12" s="419"/>
      <c r="H12" s="420"/>
      <c r="I12" s="154"/>
      <c r="K12" s="25" t="s">
        <v>141</v>
      </c>
    </row>
    <row r="13" spans="2:11" ht="15">
      <c r="B13" s="570" t="s">
        <v>963</v>
      </c>
      <c r="C13" s="196">
        <f>SUM('BS'!C73)</f>
        <v>0</v>
      </c>
      <c r="D13" s="200">
        <f>SUM(D14:D15,D27:D29)</f>
        <v>0</v>
      </c>
      <c r="F13" s="421"/>
      <c r="G13" s="422" t="s">
        <v>983</v>
      </c>
      <c r="H13" s="422" t="s">
        <v>984</v>
      </c>
      <c r="I13" s="154"/>
      <c r="K13" s="25" t="s">
        <v>141</v>
      </c>
    </row>
    <row r="14" spans="2:11" s="154" customFormat="1" ht="15">
      <c r="B14" s="571" t="s">
        <v>964</v>
      </c>
      <c r="C14" s="159">
        <f>SUM(C13)-SUM(C15,C27,C28,C29)</f>
        <v>0</v>
      </c>
      <c r="D14" s="197">
        <f>C14</f>
        <v>0</v>
      </c>
      <c r="F14" s="414" t="s">
        <v>920</v>
      </c>
      <c r="G14" s="208">
        <f>SUM(C40)-SUM(C45)</f>
        <v>0</v>
      </c>
      <c r="H14" s="209" t="str">
        <f>IF(SUM($C$45),1+SUM(G14)/SUM($C$45),"-")</f>
        <v>-</v>
      </c>
      <c r="K14" s="25" t="s">
        <v>141</v>
      </c>
    </row>
    <row r="15" spans="2:11" ht="15">
      <c r="B15" s="572" t="s">
        <v>953</v>
      </c>
      <c r="C15" s="162">
        <f>SUM(C16,C19,C20,C25,C26)</f>
        <v>0</v>
      </c>
      <c r="D15" s="202">
        <f>SUM(D16,D19,D20,D25,D26)</f>
        <v>0</v>
      </c>
      <c r="E15" s="154"/>
      <c r="F15" s="416" t="s">
        <v>978</v>
      </c>
      <c r="G15" s="145">
        <f>SUM(C13)-SUM(C28,C29)-SUM(D13)+SUM(D28,D29)</f>
        <v>0</v>
      </c>
      <c r="H15" s="210" t="str">
        <f>IF(SUM($C$45),SUM(G15)/SUM($C$45),"-")</f>
        <v>-</v>
      </c>
      <c r="I15" s="154"/>
      <c r="K15" s="25" t="s">
        <v>141</v>
      </c>
    </row>
    <row r="16" spans="2:11" ht="15">
      <c r="B16" s="573" t="s">
        <v>954</v>
      </c>
      <c r="C16" s="163">
        <f>SUM('BS+'!E137)</f>
        <v>0</v>
      </c>
      <c r="D16" s="201">
        <f>SUM(D17:D18)</f>
        <v>0</v>
      </c>
      <c r="E16" s="154"/>
      <c r="F16" s="416" t="s">
        <v>979</v>
      </c>
      <c r="G16" s="145">
        <f>SUM(D31:D36)-SUM(C31:C36)+SUM(C28)-SUM(D28)-IF(AND(C46&lt;&gt;"-",OR(D46&lt;&gt;"-",E46&lt;&gt;"-")),IF(D46&lt;&gt;"-",D46,E46)-SUM(C46),0)+SUM(D142)-SUM(C142)</f>
        <v>0</v>
      </c>
      <c r="H16" s="210" t="str">
        <f>IF(SUM($C$45),SUM(G16)/SUM($C$45),"-")</f>
        <v>-</v>
      </c>
      <c r="I16" s="154"/>
      <c r="K16" s="25" t="s">
        <v>141</v>
      </c>
    </row>
    <row r="17" spans="2:11" s="154" customFormat="1" ht="15">
      <c r="B17" s="574" t="s">
        <v>955</v>
      </c>
      <c r="C17" s="163" t="str">
        <f>'BS+'!E135</f>
        <v>-</v>
      </c>
      <c r="D17" s="355" t="s">
        <v>494</v>
      </c>
      <c r="F17" s="416" t="s">
        <v>980</v>
      </c>
      <c r="G17" s="145">
        <f>SUM(D142)-SUM(C142)-SUM(C29,D30)+SUM(C30,D29)</f>
        <v>0</v>
      </c>
      <c r="H17" s="210" t="str">
        <f>IF(SUM($C$45),SUM(G17)/SUM($C$45),"-")</f>
        <v>-</v>
      </c>
      <c r="K17" s="25" t="s">
        <v>141</v>
      </c>
    </row>
    <row r="18" spans="2:11" s="154" customFormat="1" ht="15">
      <c r="B18" s="574" t="s">
        <v>956</v>
      </c>
      <c r="C18" s="163" t="str">
        <f>'BS+'!E136</f>
        <v>-</v>
      </c>
      <c r="D18" s="355" t="s">
        <v>494</v>
      </c>
      <c r="F18" s="416" t="s">
        <v>2041</v>
      </c>
      <c r="G18" s="145">
        <f>IF(AND(C45&lt;&gt;"-",OR(D45&lt;&gt;"-",E45&lt;&gt;"-")),IF(D45&lt;&gt;"-",D45,E45)-SUM(C45),0)+IF(AND(C46&lt;&gt;"-",OR(D46&lt;&gt;"-",E46&lt;&gt;"-")),IF(D46&lt;&gt;"-",D46,E46)-SUM(C46),0)</f>
        <v>0</v>
      </c>
      <c r="H18" s="210" t="str">
        <f>IF(SUM($C$45),SUM(H14,-H15,-H16,H17,-H19),"-")</f>
        <v>-</v>
      </c>
      <c r="K18" s="25" t="s">
        <v>141</v>
      </c>
    </row>
    <row r="19" spans="2:11" ht="15">
      <c r="B19" s="573" t="s">
        <v>12</v>
      </c>
      <c r="C19" s="163">
        <f>'BS'!C31</f>
        <v>0</v>
      </c>
      <c r="D19" s="355" t="s">
        <v>494</v>
      </c>
      <c r="E19" s="154"/>
      <c r="F19" s="417" t="s">
        <v>982</v>
      </c>
      <c r="G19" s="147">
        <f>G14-G15-G16+G17-G18</f>
        <v>0</v>
      </c>
      <c r="H19" s="211" t="str">
        <f>IF(SUM($C$45),1+SUM(G19)/SUM($C$45,G18),"-")</f>
        <v>-</v>
      </c>
      <c r="I19" s="154"/>
      <c r="K19" s="25" t="s">
        <v>141</v>
      </c>
    </row>
    <row r="20" spans="2:11" ht="15">
      <c r="B20" s="573" t="s">
        <v>15</v>
      </c>
      <c r="C20" s="144">
        <f>'BS'!C34</f>
        <v>0</v>
      </c>
      <c r="D20" s="230">
        <f>SUM(D21:D24)</f>
        <v>0</v>
      </c>
      <c r="E20" s="154"/>
      <c r="I20" s="154"/>
      <c r="K20" s="25" t="s">
        <v>141</v>
      </c>
    </row>
    <row r="21" spans="2:11" ht="15">
      <c r="B21" s="574" t="s">
        <v>16</v>
      </c>
      <c r="C21" s="163" t="str">
        <f>'BS'!C35</f>
        <v>-</v>
      </c>
      <c r="D21" s="355" t="s">
        <v>494</v>
      </c>
      <c r="E21" s="154"/>
      <c r="F21" s="154"/>
      <c r="G21" s="154"/>
      <c r="H21" s="154"/>
      <c r="I21" s="154"/>
      <c r="K21" s="25" t="s">
        <v>141</v>
      </c>
    </row>
    <row r="22" spans="2:11" ht="15">
      <c r="B22" s="574" t="s">
        <v>17</v>
      </c>
      <c r="C22" s="163" t="str">
        <f>'BS'!C36</f>
        <v>-</v>
      </c>
      <c r="D22" s="355" t="s">
        <v>494</v>
      </c>
      <c r="E22" s="154"/>
      <c r="F22" s="154"/>
      <c r="G22" s="154"/>
      <c r="H22" s="154"/>
      <c r="I22" s="154"/>
      <c r="K22" s="25" t="s">
        <v>141</v>
      </c>
    </row>
    <row r="23" spans="2:11" ht="15">
      <c r="B23" s="574" t="s">
        <v>18</v>
      </c>
      <c r="C23" s="163" t="str">
        <f>'BS'!C37</f>
        <v>-</v>
      </c>
      <c r="D23" s="355" t="s">
        <v>494</v>
      </c>
      <c r="E23" s="154"/>
      <c r="F23" s="154"/>
      <c r="G23" s="154"/>
      <c r="H23" s="154"/>
      <c r="I23" s="154"/>
      <c r="K23" s="25" t="s">
        <v>141</v>
      </c>
    </row>
    <row r="24" spans="2:11" ht="15">
      <c r="B24" s="574" t="s">
        <v>19</v>
      </c>
      <c r="C24" s="163" t="str">
        <f>'BS'!C38</f>
        <v>-</v>
      </c>
      <c r="D24" s="355" t="s">
        <v>494</v>
      </c>
      <c r="E24" s="154"/>
      <c r="F24" s="154"/>
      <c r="G24" s="154"/>
      <c r="H24" s="154"/>
      <c r="I24" s="154"/>
      <c r="K24" s="25" t="s">
        <v>141</v>
      </c>
    </row>
    <row r="25" spans="2:11" ht="15">
      <c r="B25" s="573" t="s">
        <v>2126</v>
      </c>
      <c r="C25" s="163">
        <f>'BS'!C39</f>
        <v>0</v>
      </c>
      <c r="D25" s="355" t="s">
        <v>494</v>
      </c>
      <c r="E25" s="154"/>
      <c r="F25" s="154"/>
      <c r="G25" s="154"/>
      <c r="H25" s="154"/>
      <c r="I25" s="154"/>
      <c r="K25" s="25" t="s">
        <v>141</v>
      </c>
    </row>
    <row r="26" spans="2:11" ht="15">
      <c r="B26" s="575" t="s">
        <v>30</v>
      </c>
      <c r="C26" s="164" t="str">
        <f>'BS'!C49</f>
        <v>-</v>
      </c>
      <c r="D26" s="282" t="s">
        <v>494</v>
      </c>
      <c r="E26" s="154"/>
      <c r="F26" s="154"/>
      <c r="G26" s="154"/>
      <c r="H26" s="154"/>
      <c r="I26" s="154"/>
      <c r="K26" s="25" t="s">
        <v>141</v>
      </c>
    </row>
    <row r="27" spans="2:11" ht="15">
      <c r="B27" s="576" t="s">
        <v>33</v>
      </c>
      <c r="C27" s="162" t="str">
        <f>'BS'!C52</f>
        <v>-</v>
      </c>
      <c r="D27" s="356" t="s">
        <v>494</v>
      </c>
      <c r="E27" s="154"/>
      <c r="F27" s="154"/>
      <c r="G27" s="154"/>
      <c r="H27" s="154"/>
      <c r="I27" s="154"/>
      <c r="K27" s="25" t="s">
        <v>141</v>
      </c>
    </row>
    <row r="28" spans="2:11" s="154" customFormat="1" ht="15">
      <c r="B28" s="576" t="s">
        <v>961</v>
      </c>
      <c r="C28" s="163">
        <f>'BS'!C57</f>
        <v>0</v>
      </c>
      <c r="D28" s="355" t="s">
        <v>494</v>
      </c>
      <c r="K28" s="25" t="s">
        <v>141</v>
      </c>
    </row>
    <row r="29" spans="2:11" s="154" customFormat="1" ht="15.75" thickBot="1">
      <c r="B29" s="577" t="s">
        <v>6</v>
      </c>
      <c r="C29" s="198" t="str">
        <f>'BS'!C25</f>
        <v>-</v>
      </c>
      <c r="D29" s="357" t="s">
        <v>494</v>
      </c>
      <c r="K29" s="25" t="s">
        <v>141</v>
      </c>
    </row>
    <row r="30" spans="2:11" s="154" customFormat="1" ht="15">
      <c r="B30" s="578" t="s">
        <v>962</v>
      </c>
      <c r="C30" s="199" t="str">
        <f>'BS'!C103</f>
        <v>-</v>
      </c>
      <c r="D30" s="358" t="s">
        <v>494</v>
      </c>
      <c r="K30" s="25" t="s">
        <v>141</v>
      </c>
    </row>
    <row r="31" spans="2:11" ht="15">
      <c r="B31" s="572" t="s">
        <v>57</v>
      </c>
      <c r="C31" s="162">
        <f>'BS'!C77</f>
        <v>0</v>
      </c>
      <c r="D31" s="356" t="s">
        <v>494</v>
      </c>
      <c r="E31" s="154"/>
      <c r="F31" s="154"/>
      <c r="G31" s="154"/>
      <c r="H31" s="154"/>
      <c r="I31" s="154"/>
      <c r="K31" s="25" t="s">
        <v>141</v>
      </c>
    </row>
    <row r="32" spans="2:11" s="154" customFormat="1" ht="15">
      <c r="B32" s="576" t="s">
        <v>958</v>
      </c>
      <c r="C32" s="163">
        <f>'BS'!C81+'BS'!C86</f>
        <v>0</v>
      </c>
      <c r="D32" s="355" t="s">
        <v>494</v>
      </c>
      <c r="K32" s="25" t="s">
        <v>141</v>
      </c>
    </row>
    <row r="33" spans="2:11" ht="15">
      <c r="B33" s="576" t="s">
        <v>959</v>
      </c>
      <c r="C33" s="163" t="str">
        <f>'BS+'!$E$19</f>
        <v>-</v>
      </c>
      <c r="D33" s="355" t="s">
        <v>494</v>
      </c>
      <c r="E33" s="154"/>
      <c r="F33" s="154"/>
      <c r="G33" s="154"/>
      <c r="H33" s="154"/>
      <c r="I33" s="154"/>
      <c r="K33" s="25" t="s">
        <v>141</v>
      </c>
    </row>
    <row r="34" spans="2:11" ht="15">
      <c r="B34" s="576" t="s">
        <v>960</v>
      </c>
      <c r="C34" s="163">
        <f>'BS+'!$F$19</f>
        <v>0</v>
      </c>
      <c r="D34" s="355" t="s">
        <v>494</v>
      </c>
      <c r="E34" s="154"/>
      <c r="F34" s="154"/>
      <c r="G34" s="154"/>
      <c r="H34" s="154"/>
      <c r="I34" s="154"/>
      <c r="K34" s="25" t="s">
        <v>141</v>
      </c>
    </row>
    <row r="35" spans="2:11" ht="15">
      <c r="B35" s="579" t="s">
        <v>65</v>
      </c>
      <c r="C35" s="164">
        <f>'BS'!C94</f>
        <v>0</v>
      </c>
      <c r="D35" s="282" t="s">
        <v>494</v>
      </c>
      <c r="E35" s="154"/>
      <c r="F35" s="154"/>
      <c r="G35" s="154"/>
      <c r="H35" s="154"/>
      <c r="I35" s="154"/>
      <c r="K35" s="25" t="s">
        <v>141</v>
      </c>
    </row>
    <row r="36" spans="2:11" s="339" customFormat="1" ht="15">
      <c r="B36" s="579" t="s">
        <v>30</v>
      </c>
      <c r="C36" s="164" t="str">
        <f>'BS'!C104</f>
        <v>-</v>
      </c>
      <c r="D36" s="282" t="s">
        <v>494</v>
      </c>
      <c r="K36" s="25"/>
    </row>
    <row r="37" spans="2:11" ht="15">
      <c r="B37" s="580" t="s">
        <v>965</v>
      </c>
      <c r="C37" s="159">
        <f>SUM(C38)-SUM(C30:C35)-SUM(C36)</f>
        <v>0</v>
      </c>
      <c r="D37" s="197">
        <f>C37</f>
        <v>0</v>
      </c>
      <c r="E37" s="154"/>
      <c r="F37" s="154"/>
      <c r="G37" s="154"/>
      <c r="H37" s="154"/>
      <c r="I37" s="154"/>
      <c r="K37" s="25" t="s">
        <v>141</v>
      </c>
    </row>
    <row r="38" spans="2:11" ht="15.75" thickBot="1">
      <c r="B38" s="581" t="s">
        <v>81</v>
      </c>
      <c r="C38" s="198">
        <f>'BS'!C114</f>
        <v>0</v>
      </c>
      <c r="D38" s="206">
        <f>SUM(D30:D37)</f>
        <v>0</v>
      </c>
      <c r="E38" s="154"/>
      <c r="F38" s="154"/>
      <c r="G38" s="154"/>
      <c r="H38" s="154"/>
      <c r="I38" s="154"/>
      <c r="K38" s="25" t="s">
        <v>141</v>
      </c>
    </row>
    <row r="39" spans="2:11" ht="15">
      <c r="B39" s="582" t="s">
        <v>82</v>
      </c>
      <c r="C39" s="159">
        <f>SUM(C13)-SUM(C38)</f>
        <v>0</v>
      </c>
      <c r="D39" s="150">
        <f>SUM(D13)-SUM(D38)</f>
        <v>0</v>
      </c>
      <c r="E39" s="154"/>
      <c r="F39" s="154"/>
      <c r="G39" s="154"/>
      <c r="H39" s="154"/>
      <c r="I39" s="154"/>
      <c r="K39" s="25" t="s">
        <v>141</v>
      </c>
    </row>
    <row r="40" spans="2:11" ht="15">
      <c r="B40" s="582" t="s">
        <v>966</v>
      </c>
      <c r="C40" s="159">
        <f>SUM('BS'!$C$175)</f>
        <v>0</v>
      </c>
      <c r="D40" s="150">
        <f>SUM(C40,D39)-SUM(C39)</f>
        <v>0</v>
      </c>
      <c r="E40" s="154"/>
      <c r="F40" s="154"/>
      <c r="G40" s="154"/>
      <c r="H40" s="154"/>
      <c r="I40" s="154"/>
      <c r="K40" s="25" t="s">
        <v>141</v>
      </c>
    </row>
    <row r="41" spans="2:11" s="154" customFormat="1" ht="15">
      <c r="B41" s="582" t="s">
        <v>1911</v>
      </c>
      <c r="C41" s="159">
        <f>SUM('BS'!$C$176)</f>
        <v>0</v>
      </c>
      <c r="D41" s="150">
        <f>SUM(C41)</f>
        <v>0</v>
      </c>
      <c r="K41" s="25" t="s">
        <v>141</v>
      </c>
    </row>
    <row r="42" s="154" customFormat="1" ht="15">
      <c r="K42" s="25" t="s">
        <v>141</v>
      </c>
    </row>
    <row r="43" spans="4:11" s="154" customFormat="1" ht="15">
      <c r="D43" s="706" t="s">
        <v>1897</v>
      </c>
      <c r="E43" s="707"/>
      <c r="K43" s="25" t="s">
        <v>141</v>
      </c>
    </row>
    <row r="44" spans="2:11" s="154" customFormat="1" ht="45">
      <c r="B44" s="708" t="s">
        <v>1121</v>
      </c>
      <c r="C44" s="568" t="s">
        <v>902</v>
      </c>
      <c r="D44" s="485" t="s">
        <v>1122</v>
      </c>
      <c r="E44" s="485" t="s">
        <v>1123</v>
      </c>
      <c r="K44" s="25" t="s">
        <v>141</v>
      </c>
    </row>
    <row r="45" spans="2:11" s="154" customFormat="1" ht="15">
      <c r="B45" s="583" t="s">
        <v>139</v>
      </c>
      <c r="C45" s="150">
        <f>SUM('BS'!$C$228)</f>
        <v>0</v>
      </c>
      <c r="D45" s="272" t="s">
        <v>494</v>
      </c>
      <c r="E45" s="272" t="s">
        <v>494</v>
      </c>
      <c r="K45" s="25" t="s">
        <v>141</v>
      </c>
    </row>
    <row r="46" spans="2:11" s="339" customFormat="1" ht="15">
      <c r="B46" s="584" t="s">
        <v>2040</v>
      </c>
      <c r="C46" s="150">
        <f>SUM('BS'!$C$80,'BS'!$C$84,'BS'!$C$89,'BS'!$C$93,'BS'!$C$97)</f>
        <v>0</v>
      </c>
      <c r="D46" s="272" t="s">
        <v>494</v>
      </c>
      <c r="E46" s="272" t="s">
        <v>494</v>
      </c>
      <c r="K46" s="25"/>
    </row>
    <row r="47" s="154" customFormat="1" ht="15">
      <c r="K47" s="25" t="s">
        <v>141</v>
      </c>
    </row>
    <row r="48" spans="2:11" s="154" customFormat="1" ht="15">
      <c r="B48" s="423" t="s">
        <v>1105</v>
      </c>
      <c r="C48" s="424"/>
      <c r="D48" s="425"/>
      <c r="K48" s="25" t="s">
        <v>141</v>
      </c>
    </row>
    <row r="49" spans="2:11" s="154" customFormat="1" ht="30">
      <c r="B49" s="583" t="s">
        <v>1079</v>
      </c>
      <c r="C49" s="268"/>
      <c r="D49" s="272" t="s">
        <v>494</v>
      </c>
      <c r="K49" s="25" t="s">
        <v>141</v>
      </c>
    </row>
    <row r="50" s="154" customFormat="1" ht="15">
      <c r="K50" s="25" t="s">
        <v>141</v>
      </c>
    </row>
    <row r="51" spans="2:11" ht="15">
      <c r="B51" s="518" t="s">
        <v>163</v>
      </c>
      <c r="C51" s="159">
        <f>SUM('BS'!$C$234)</f>
        <v>0</v>
      </c>
      <c r="D51" s="272" t="s">
        <v>494</v>
      </c>
      <c r="E51" s="154"/>
      <c r="F51" s="154"/>
      <c r="G51" s="154"/>
      <c r="H51" s="154"/>
      <c r="I51" s="154"/>
      <c r="K51" s="25" t="s">
        <v>141</v>
      </c>
    </row>
    <row r="52" spans="2:11" ht="15">
      <c r="B52" s="519" t="s">
        <v>164</v>
      </c>
      <c r="C52" s="159">
        <f>SUM('BS'!$C$235)</f>
        <v>0</v>
      </c>
      <c r="D52" s="272" t="s">
        <v>494</v>
      </c>
      <c r="E52" s="154"/>
      <c r="F52" s="154"/>
      <c r="G52" s="154"/>
      <c r="H52" s="154"/>
      <c r="I52" s="154"/>
      <c r="K52" s="25" t="s">
        <v>141</v>
      </c>
    </row>
    <row r="53" ht="15">
      <c r="K53" s="25" t="s">
        <v>141</v>
      </c>
    </row>
    <row r="54" spans="1:11" ht="15" customHeight="1">
      <c r="A54" s="153" t="s">
        <v>887</v>
      </c>
      <c r="B54" s="709" t="s">
        <v>909</v>
      </c>
      <c r="K54" s="25" t="s">
        <v>141</v>
      </c>
    </row>
    <row r="55" spans="2:11" ht="15" customHeight="1">
      <c r="B55" s="339"/>
      <c r="K55" s="25" t="s">
        <v>141</v>
      </c>
    </row>
    <row r="56" ht="15">
      <c r="K56" s="25" t="s">
        <v>141</v>
      </c>
    </row>
    <row r="57" spans="1:11" ht="15">
      <c r="A57" s="898" t="s">
        <v>837</v>
      </c>
      <c r="B57" s="883" t="s">
        <v>838</v>
      </c>
      <c r="C57" s="876" t="s">
        <v>839</v>
      </c>
      <c r="D57" s="877"/>
      <c r="E57" s="878" t="s">
        <v>840</v>
      </c>
      <c r="F57" s="879"/>
      <c r="G57" s="154"/>
      <c r="H57" s="154"/>
      <c r="I57" s="154"/>
      <c r="J57" s="154"/>
      <c r="K57" s="25" t="s">
        <v>141</v>
      </c>
    </row>
    <row r="58" spans="1:11" ht="15" customHeight="1">
      <c r="A58" s="898"/>
      <c r="B58" s="894"/>
      <c r="C58" s="867" t="s">
        <v>841</v>
      </c>
      <c r="D58" s="867" t="s">
        <v>842</v>
      </c>
      <c r="E58" s="885" t="s">
        <v>843</v>
      </c>
      <c r="F58" s="885" t="s">
        <v>844</v>
      </c>
      <c r="G58" s="154"/>
      <c r="H58" s="154"/>
      <c r="I58" s="154"/>
      <c r="J58" s="154"/>
      <c r="K58" s="25" t="s">
        <v>141</v>
      </c>
    </row>
    <row r="59" spans="1:11" ht="15">
      <c r="A59" s="898"/>
      <c r="B59" s="884"/>
      <c r="C59" s="868"/>
      <c r="D59" s="868"/>
      <c r="E59" s="886"/>
      <c r="F59" s="886"/>
      <c r="G59" s="154"/>
      <c r="H59" s="154"/>
      <c r="I59" s="154"/>
      <c r="J59" s="154"/>
      <c r="K59" s="25" t="s">
        <v>141</v>
      </c>
    </row>
    <row r="60" spans="1:11" ht="15" customHeight="1">
      <c r="A60" s="895" t="s">
        <v>845</v>
      </c>
      <c r="B60" s="536" t="s">
        <v>537</v>
      </c>
      <c r="C60" s="537" t="s">
        <v>542</v>
      </c>
      <c r="D60" s="537" t="s">
        <v>542</v>
      </c>
      <c r="E60" s="276" t="s">
        <v>494</v>
      </c>
      <c r="F60" s="276" t="s">
        <v>494</v>
      </c>
      <c r="G60" s="154"/>
      <c r="H60" s="154"/>
      <c r="I60" s="154"/>
      <c r="J60" s="154"/>
      <c r="K60" s="25" t="s">
        <v>141</v>
      </c>
    </row>
    <row r="61" spans="1:11" ht="15">
      <c r="A61" s="874"/>
      <c r="B61" s="538" t="s">
        <v>549</v>
      </c>
      <c r="C61" s="537" t="s">
        <v>542</v>
      </c>
      <c r="D61" s="537" t="s">
        <v>542</v>
      </c>
      <c r="E61" s="276" t="s">
        <v>494</v>
      </c>
      <c r="F61" s="276" t="s">
        <v>494</v>
      </c>
      <c r="G61" s="154"/>
      <c r="H61" s="154"/>
      <c r="I61" s="154"/>
      <c r="J61" s="154"/>
      <c r="K61" s="25" t="s">
        <v>141</v>
      </c>
    </row>
    <row r="62" spans="1:11" ht="15">
      <c r="A62" s="874"/>
      <c r="B62" s="538" t="s">
        <v>554</v>
      </c>
      <c r="C62" s="537" t="s">
        <v>556</v>
      </c>
      <c r="D62" s="537" t="s">
        <v>556</v>
      </c>
      <c r="E62" s="276" t="s">
        <v>494</v>
      </c>
      <c r="F62" s="276" t="s">
        <v>494</v>
      </c>
      <c r="G62" s="154"/>
      <c r="H62" s="154"/>
      <c r="I62" s="154"/>
      <c r="J62" s="154"/>
      <c r="K62" s="25" t="s">
        <v>141</v>
      </c>
    </row>
    <row r="63" spans="1:11" ht="15">
      <c r="A63" s="874"/>
      <c r="B63" s="538" t="s">
        <v>690</v>
      </c>
      <c r="C63" s="537" t="s">
        <v>688</v>
      </c>
      <c r="D63" s="537" t="s">
        <v>688</v>
      </c>
      <c r="E63" s="276" t="s">
        <v>494</v>
      </c>
      <c r="F63" s="276" t="s">
        <v>494</v>
      </c>
      <c r="G63" s="154"/>
      <c r="H63" s="154"/>
      <c r="I63" s="154"/>
      <c r="J63" s="154"/>
      <c r="K63" s="25" t="s">
        <v>141</v>
      </c>
    </row>
    <row r="64" spans="1:11" ht="15">
      <c r="A64" s="874"/>
      <c r="B64" s="538" t="s">
        <v>562</v>
      </c>
      <c r="C64" s="537" t="s">
        <v>542</v>
      </c>
      <c r="D64" s="537" t="s">
        <v>577</v>
      </c>
      <c r="E64" s="276" t="s">
        <v>494</v>
      </c>
      <c r="F64" s="276" t="s">
        <v>494</v>
      </c>
      <c r="G64" s="154"/>
      <c r="H64" s="154"/>
      <c r="I64" s="154"/>
      <c r="J64" s="154"/>
      <c r="K64" s="25" t="s">
        <v>141</v>
      </c>
    </row>
    <row r="65" spans="1:11" ht="15">
      <c r="A65" s="874"/>
      <c r="B65" s="538" t="s">
        <v>567</v>
      </c>
      <c r="C65" s="537" t="s">
        <v>569</v>
      </c>
      <c r="D65" s="537" t="s">
        <v>569</v>
      </c>
      <c r="E65" s="276" t="s">
        <v>494</v>
      </c>
      <c r="F65" s="276" t="s">
        <v>494</v>
      </c>
      <c r="G65" s="154"/>
      <c r="H65" s="154"/>
      <c r="I65" s="154"/>
      <c r="J65" s="154"/>
      <c r="K65" s="25" t="s">
        <v>141</v>
      </c>
    </row>
    <row r="66" spans="1:11" ht="15">
      <c r="A66" s="874"/>
      <c r="B66" s="538" t="s">
        <v>575</v>
      </c>
      <c r="C66" s="537" t="s">
        <v>577</v>
      </c>
      <c r="D66" s="537" t="s">
        <v>577</v>
      </c>
      <c r="E66" s="276" t="s">
        <v>494</v>
      </c>
      <c r="F66" s="276" t="s">
        <v>494</v>
      </c>
      <c r="G66" s="154"/>
      <c r="H66" s="154"/>
      <c r="I66" s="154"/>
      <c r="J66" s="154"/>
      <c r="K66" s="25" t="s">
        <v>141</v>
      </c>
    </row>
    <row r="67" spans="1:11" ht="15">
      <c r="A67" s="874"/>
      <c r="B67" s="538" t="s">
        <v>583</v>
      </c>
      <c r="C67" s="537" t="s">
        <v>542</v>
      </c>
      <c r="D67" s="537" t="s">
        <v>542</v>
      </c>
      <c r="E67" s="276" t="s">
        <v>494</v>
      </c>
      <c r="F67" s="276" t="s">
        <v>494</v>
      </c>
      <c r="G67" s="154"/>
      <c r="H67" s="154"/>
      <c r="I67" s="154"/>
      <c r="J67" s="154"/>
      <c r="K67" s="25" t="s">
        <v>141</v>
      </c>
    </row>
    <row r="68" spans="1:11" ht="15">
      <c r="A68" s="874"/>
      <c r="B68" s="538" t="s">
        <v>586</v>
      </c>
      <c r="C68" s="537" t="s">
        <v>542</v>
      </c>
      <c r="D68" s="537" t="s">
        <v>542</v>
      </c>
      <c r="E68" s="276" t="s">
        <v>494</v>
      </c>
      <c r="F68" s="276" t="s">
        <v>494</v>
      </c>
      <c r="G68" s="154"/>
      <c r="H68" s="154"/>
      <c r="I68" s="154"/>
      <c r="J68" s="154"/>
      <c r="K68" s="25" t="s">
        <v>141</v>
      </c>
    </row>
    <row r="69" spans="1:11" ht="15">
      <c r="A69" s="874"/>
      <c r="B69" s="538" t="s">
        <v>591</v>
      </c>
      <c r="C69" s="537" t="s">
        <v>542</v>
      </c>
      <c r="D69" s="537" t="s">
        <v>542</v>
      </c>
      <c r="E69" s="276" t="s">
        <v>494</v>
      </c>
      <c r="F69" s="276" t="s">
        <v>494</v>
      </c>
      <c r="G69" s="154"/>
      <c r="H69" s="154"/>
      <c r="I69" s="154"/>
      <c r="J69" s="154"/>
      <c r="K69" s="25" t="s">
        <v>141</v>
      </c>
    </row>
    <row r="70" spans="1:11" ht="15">
      <c r="A70" s="874"/>
      <c r="B70" s="538" t="s">
        <v>596</v>
      </c>
      <c r="C70" s="537" t="s">
        <v>542</v>
      </c>
      <c r="D70" s="537" t="s">
        <v>542</v>
      </c>
      <c r="E70" s="276" t="s">
        <v>494</v>
      </c>
      <c r="F70" s="276" t="s">
        <v>494</v>
      </c>
      <c r="G70" s="154"/>
      <c r="H70" s="154"/>
      <c r="I70" s="154"/>
      <c r="J70" s="154"/>
      <c r="K70" s="25" t="s">
        <v>141</v>
      </c>
    </row>
    <row r="71" spans="1:11" ht="15">
      <c r="A71" s="874"/>
      <c r="B71" s="538" t="s">
        <v>601</v>
      </c>
      <c r="C71" s="537" t="s">
        <v>542</v>
      </c>
      <c r="D71" s="537" t="s">
        <v>542</v>
      </c>
      <c r="E71" s="276" t="s">
        <v>494</v>
      </c>
      <c r="F71" s="276" t="s">
        <v>494</v>
      </c>
      <c r="G71" s="154"/>
      <c r="H71" s="154"/>
      <c r="I71" s="154"/>
      <c r="J71" s="154"/>
      <c r="K71" s="25" t="s">
        <v>141</v>
      </c>
    </row>
    <row r="72" spans="1:11" ht="15">
      <c r="A72" s="874"/>
      <c r="B72" s="538" t="s">
        <v>606</v>
      </c>
      <c r="C72" s="537" t="s">
        <v>608</v>
      </c>
      <c r="D72" s="537" t="s">
        <v>608</v>
      </c>
      <c r="E72" s="276" t="s">
        <v>494</v>
      </c>
      <c r="F72" s="276" t="s">
        <v>494</v>
      </c>
      <c r="G72" s="154"/>
      <c r="H72" s="154"/>
      <c r="I72" s="154"/>
      <c r="J72" s="154"/>
      <c r="K72" s="25" t="s">
        <v>141</v>
      </c>
    </row>
    <row r="73" spans="1:11" ht="15">
      <c r="A73" s="874"/>
      <c r="B73" s="538" t="s">
        <v>613</v>
      </c>
      <c r="C73" s="537" t="s">
        <v>615</v>
      </c>
      <c r="D73" s="537" t="s">
        <v>615</v>
      </c>
      <c r="E73" s="276" t="s">
        <v>494</v>
      </c>
      <c r="F73" s="276" t="s">
        <v>494</v>
      </c>
      <c r="G73" s="154"/>
      <c r="H73" s="154"/>
      <c r="I73" s="154"/>
      <c r="J73" s="154"/>
      <c r="K73" s="25" t="s">
        <v>141</v>
      </c>
    </row>
    <row r="74" spans="1:11" ht="15">
      <c r="A74" s="874"/>
      <c r="B74" s="538" t="s">
        <v>620</v>
      </c>
      <c r="C74" s="537" t="s">
        <v>542</v>
      </c>
      <c r="D74" s="537" t="s">
        <v>542</v>
      </c>
      <c r="E74" s="276" t="s">
        <v>494</v>
      </c>
      <c r="F74" s="276" t="s">
        <v>494</v>
      </c>
      <c r="G74" s="154"/>
      <c r="H74" s="154"/>
      <c r="I74" s="154"/>
      <c r="J74" s="154"/>
      <c r="K74" s="25" t="s">
        <v>141</v>
      </c>
    </row>
    <row r="75" spans="1:11" ht="15">
      <c r="A75" s="874"/>
      <c r="B75" s="538" t="s">
        <v>625</v>
      </c>
      <c r="C75" s="537" t="s">
        <v>542</v>
      </c>
      <c r="D75" s="537" t="s">
        <v>542</v>
      </c>
      <c r="E75" s="276" t="s">
        <v>494</v>
      </c>
      <c r="F75" s="276" t="s">
        <v>494</v>
      </c>
      <c r="G75" s="154"/>
      <c r="H75" s="154"/>
      <c r="I75" s="154"/>
      <c r="J75" s="154"/>
      <c r="K75" s="25" t="s">
        <v>141</v>
      </c>
    </row>
    <row r="76" spans="1:11" ht="15">
      <c r="A76" s="874"/>
      <c r="B76" s="538" t="s">
        <v>630</v>
      </c>
      <c r="C76" s="537" t="s">
        <v>632</v>
      </c>
      <c r="D76" s="537" t="s">
        <v>632</v>
      </c>
      <c r="E76" s="276" t="s">
        <v>494</v>
      </c>
      <c r="F76" s="276" t="s">
        <v>494</v>
      </c>
      <c r="G76" s="154"/>
      <c r="H76" s="154"/>
      <c r="I76" s="154"/>
      <c r="J76" s="154"/>
      <c r="K76" s="25" t="s">
        <v>141</v>
      </c>
    </row>
    <row r="77" spans="1:11" ht="15">
      <c r="A77" s="874"/>
      <c r="B77" s="538" t="s">
        <v>619</v>
      </c>
      <c r="C77" s="537" t="s">
        <v>617</v>
      </c>
      <c r="D77" s="537" t="s">
        <v>617</v>
      </c>
      <c r="E77" s="276" t="s">
        <v>494</v>
      </c>
      <c r="F77" s="276" t="s">
        <v>494</v>
      </c>
      <c r="G77" s="154"/>
      <c r="H77" s="154"/>
      <c r="I77" s="154"/>
      <c r="J77" s="154"/>
      <c r="K77" s="25" t="s">
        <v>141</v>
      </c>
    </row>
    <row r="78" spans="1:11" ht="15">
      <c r="A78" s="874"/>
      <c r="B78" s="538" t="s">
        <v>641</v>
      </c>
      <c r="C78" s="537" t="s">
        <v>643</v>
      </c>
      <c r="D78" s="537" t="s">
        <v>643</v>
      </c>
      <c r="E78" s="276" t="s">
        <v>494</v>
      </c>
      <c r="F78" s="276" t="s">
        <v>494</v>
      </c>
      <c r="G78" s="154"/>
      <c r="H78" s="154"/>
      <c r="I78" s="154"/>
      <c r="J78" s="154"/>
      <c r="K78" s="25" t="s">
        <v>141</v>
      </c>
    </row>
    <row r="79" spans="1:11" ht="15">
      <c r="A79" s="874"/>
      <c r="B79" s="538" t="s">
        <v>645</v>
      </c>
      <c r="C79" s="537" t="s">
        <v>542</v>
      </c>
      <c r="D79" s="537" t="s">
        <v>542</v>
      </c>
      <c r="E79" s="276" t="s">
        <v>494</v>
      </c>
      <c r="F79" s="276" t="s">
        <v>494</v>
      </c>
      <c r="G79" s="154"/>
      <c r="H79" s="154"/>
      <c r="I79" s="154"/>
      <c r="J79" s="154"/>
      <c r="K79" s="25" t="s">
        <v>141</v>
      </c>
    </row>
    <row r="80" spans="1:11" ht="15">
      <c r="A80" s="874"/>
      <c r="B80" s="538" t="s">
        <v>647</v>
      </c>
      <c r="C80" s="537" t="s">
        <v>542</v>
      </c>
      <c r="D80" s="537" t="s">
        <v>542</v>
      </c>
      <c r="E80" s="276" t="s">
        <v>494</v>
      </c>
      <c r="F80" s="276" t="s">
        <v>494</v>
      </c>
      <c r="G80" s="154"/>
      <c r="H80" s="154"/>
      <c r="I80" s="154"/>
      <c r="J80" s="154"/>
      <c r="K80" s="25" t="s">
        <v>141</v>
      </c>
    </row>
    <row r="81" spans="1:11" ht="15">
      <c r="A81" s="874"/>
      <c r="B81" s="538" t="s">
        <v>652</v>
      </c>
      <c r="C81" s="537" t="s">
        <v>542</v>
      </c>
      <c r="D81" s="537" t="s">
        <v>542</v>
      </c>
      <c r="E81" s="276" t="s">
        <v>494</v>
      </c>
      <c r="F81" s="276" t="s">
        <v>494</v>
      </c>
      <c r="G81" s="154"/>
      <c r="H81" s="154"/>
      <c r="I81" s="154"/>
      <c r="J81" s="154"/>
      <c r="K81" s="25" t="s">
        <v>141</v>
      </c>
    </row>
    <row r="82" spans="1:11" ht="15">
      <c r="A82" s="874"/>
      <c r="B82" s="538" t="s">
        <v>657</v>
      </c>
      <c r="C82" s="537" t="s">
        <v>659</v>
      </c>
      <c r="D82" s="537" t="s">
        <v>659</v>
      </c>
      <c r="E82" s="276" t="s">
        <v>494</v>
      </c>
      <c r="F82" s="276" t="s">
        <v>494</v>
      </c>
      <c r="G82" s="154"/>
      <c r="H82" s="154"/>
      <c r="I82" s="154"/>
      <c r="J82" s="154"/>
      <c r="K82" s="25" t="s">
        <v>141</v>
      </c>
    </row>
    <row r="83" spans="1:11" ht="15">
      <c r="A83" s="874"/>
      <c r="B83" s="538" t="s">
        <v>664</v>
      </c>
      <c r="C83" s="537" t="s">
        <v>666</v>
      </c>
      <c r="D83" s="537" t="s">
        <v>666</v>
      </c>
      <c r="E83" s="276" t="s">
        <v>494</v>
      </c>
      <c r="F83" s="276" t="s">
        <v>494</v>
      </c>
      <c r="G83" s="154"/>
      <c r="H83" s="154"/>
      <c r="I83" s="154"/>
      <c r="J83" s="154"/>
      <c r="K83" s="25" t="s">
        <v>141</v>
      </c>
    </row>
    <row r="84" spans="1:11" ht="15">
      <c r="A84" s="874"/>
      <c r="B84" s="538" t="s">
        <v>669</v>
      </c>
      <c r="C84" s="537" t="s">
        <v>542</v>
      </c>
      <c r="D84" s="537" t="s">
        <v>542</v>
      </c>
      <c r="E84" s="276" t="s">
        <v>494</v>
      </c>
      <c r="F84" s="276" t="s">
        <v>494</v>
      </c>
      <c r="G84" s="154"/>
      <c r="H84" s="154"/>
      <c r="I84" s="154"/>
      <c r="J84" s="154"/>
      <c r="K84" s="25" t="s">
        <v>141</v>
      </c>
    </row>
    <row r="85" spans="1:11" ht="15">
      <c r="A85" s="874"/>
      <c r="B85" s="538" t="s">
        <v>674</v>
      </c>
      <c r="C85" s="537" t="s">
        <v>676</v>
      </c>
      <c r="D85" s="537" t="s">
        <v>676</v>
      </c>
      <c r="E85" s="276" t="s">
        <v>494</v>
      </c>
      <c r="F85" s="276" t="s">
        <v>494</v>
      </c>
      <c r="G85" s="154"/>
      <c r="H85" s="154"/>
      <c r="I85" s="154"/>
      <c r="J85" s="154"/>
      <c r="K85" s="25" t="s">
        <v>141</v>
      </c>
    </row>
    <row r="86" spans="1:11" ht="15">
      <c r="A86" s="874"/>
      <c r="B86" s="538" t="s">
        <v>681</v>
      </c>
      <c r="C86" s="537" t="s">
        <v>542</v>
      </c>
      <c r="D86" s="537" t="s">
        <v>542</v>
      </c>
      <c r="E86" s="276" t="s">
        <v>494</v>
      </c>
      <c r="F86" s="276" t="s">
        <v>494</v>
      </c>
      <c r="G86" s="154"/>
      <c r="H86" s="154"/>
      <c r="I86" s="154"/>
      <c r="J86" s="154"/>
      <c r="K86" s="25" t="s">
        <v>141</v>
      </c>
    </row>
    <row r="87" spans="1:11" ht="15">
      <c r="A87" s="874"/>
      <c r="B87" s="538" t="s">
        <v>686</v>
      </c>
      <c r="C87" s="537" t="s">
        <v>542</v>
      </c>
      <c r="D87" s="537" t="s">
        <v>542</v>
      </c>
      <c r="E87" s="276" t="s">
        <v>494</v>
      </c>
      <c r="F87" s="276" t="s">
        <v>494</v>
      </c>
      <c r="G87" s="154"/>
      <c r="H87" s="154"/>
      <c r="I87" s="154"/>
      <c r="J87" s="154"/>
      <c r="K87" s="25" t="s">
        <v>141</v>
      </c>
    </row>
    <row r="88" spans="1:11" ht="15">
      <c r="A88" s="874"/>
      <c r="B88" s="538" t="s">
        <v>691</v>
      </c>
      <c r="C88" s="537" t="s">
        <v>542</v>
      </c>
      <c r="D88" s="537" t="s">
        <v>542</v>
      </c>
      <c r="E88" s="276" t="s">
        <v>494</v>
      </c>
      <c r="F88" s="276" t="s">
        <v>494</v>
      </c>
      <c r="G88" s="154"/>
      <c r="H88" s="154"/>
      <c r="I88" s="154"/>
      <c r="J88" s="154"/>
      <c r="K88" s="25" t="s">
        <v>141</v>
      </c>
    </row>
    <row r="89" spans="1:11" ht="15">
      <c r="A89" s="874"/>
      <c r="B89" s="538" t="s">
        <v>693</v>
      </c>
      <c r="C89" s="537" t="s">
        <v>695</v>
      </c>
      <c r="D89" s="537" t="s">
        <v>695</v>
      </c>
      <c r="E89" s="276" t="s">
        <v>494</v>
      </c>
      <c r="F89" s="276" t="s">
        <v>494</v>
      </c>
      <c r="G89" s="154"/>
      <c r="H89" s="154"/>
      <c r="I89" s="154"/>
      <c r="J89" s="154"/>
      <c r="K89" s="25" t="s">
        <v>141</v>
      </c>
    </row>
    <row r="90" spans="1:11" ht="15">
      <c r="A90" s="875"/>
      <c r="B90" s="538" t="s">
        <v>680</v>
      </c>
      <c r="C90" s="537" t="s">
        <v>678</v>
      </c>
      <c r="D90" s="537" t="s">
        <v>678</v>
      </c>
      <c r="E90" s="276" t="s">
        <v>494</v>
      </c>
      <c r="F90" s="276" t="s">
        <v>494</v>
      </c>
      <c r="G90" s="154"/>
      <c r="H90" s="154"/>
      <c r="I90" s="154"/>
      <c r="J90" s="154"/>
      <c r="K90" s="25" t="s">
        <v>141</v>
      </c>
    </row>
    <row r="91" spans="1:11" ht="15" customHeight="1">
      <c r="A91" s="895" t="s">
        <v>846</v>
      </c>
      <c r="B91" s="162" t="str">
        <f>'BS+'!C63</f>
        <v>-</v>
      </c>
      <c r="C91" s="162" t="str">
        <f>'BS+'!D63</f>
        <v>-</v>
      </c>
      <c r="D91" s="146" t="str">
        <f>'BS+'!E63</f>
        <v>-</v>
      </c>
      <c r="E91" s="270" t="s">
        <v>494</v>
      </c>
      <c r="F91" s="270" t="s">
        <v>494</v>
      </c>
      <c r="G91" s="154"/>
      <c r="H91" s="154"/>
      <c r="I91" s="154"/>
      <c r="J91" s="154"/>
      <c r="K91" s="25" t="s">
        <v>141</v>
      </c>
    </row>
    <row r="92" spans="1:11" ht="15">
      <c r="A92" s="896"/>
      <c r="B92" s="163" t="str">
        <f>'BS+'!C64</f>
        <v>-</v>
      </c>
      <c r="C92" s="163" t="str">
        <f>'BS+'!D64</f>
        <v>-</v>
      </c>
      <c r="D92" s="144" t="str">
        <f>'BS+'!E64</f>
        <v>-</v>
      </c>
      <c r="E92" s="276" t="s">
        <v>494</v>
      </c>
      <c r="F92" s="276" t="s">
        <v>494</v>
      </c>
      <c r="G92" s="154"/>
      <c r="H92" s="154"/>
      <c r="I92" s="154"/>
      <c r="J92" s="154"/>
      <c r="K92" s="25" t="s">
        <v>141</v>
      </c>
    </row>
    <row r="93" spans="1:11" ht="15">
      <c r="A93" s="896"/>
      <c r="B93" s="163" t="str">
        <f>'BS+'!C65</f>
        <v>-</v>
      </c>
      <c r="C93" s="163" t="str">
        <f>'BS+'!D65</f>
        <v>-</v>
      </c>
      <c r="D93" s="144" t="str">
        <f>'BS+'!E65</f>
        <v>-</v>
      </c>
      <c r="E93" s="276" t="s">
        <v>494</v>
      </c>
      <c r="F93" s="276" t="s">
        <v>494</v>
      </c>
      <c r="G93" s="154"/>
      <c r="H93" s="154"/>
      <c r="I93" s="154"/>
      <c r="J93" s="154"/>
      <c r="K93" s="25" t="s">
        <v>141</v>
      </c>
    </row>
    <row r="94" spans="1:11" ht="15">
      <c r="A94" s="896"/>
      <c r="B94" s="163" t="str">
        <f>'BS+'!C66</f>
        <v>-</v>
      </c>
      <c r="C94" s="163" t="str">
        <f>'BS+'!D66</f>
        <v>-</v>
      </c>
      <c r="D94" s="144" t="str">
        <f>'BS+'!E66</f>
        <v>-</v>
      </c>
      <c r="E94" s="276" t="s">
        <v>494</v>
      </c>
      <c r="F94" s="276" t="s">
        <v>494</v>
      </c>
      <c r="G94" s="154"/>
      <c r="H94" s="154"/>
      <c r="I94" s="154"/>
      <c r="J94" s="154"/>
      <c r="K94" s="25" t="s">
        <v>141</v>
      </c>
    </row>
    <row r="95" spans="1:11" ht="15">
      <c r="A95" s="896"/>
      <c r="B95" s="163" t="str">
        <f>'BS+'!C75</f>
        <v>-</v>
      </c>
      <c r="C95" s="163" t="str">
        <f>'BS+'!D75</f>
        <v>-</v>
      </c>
      <c r="D95" s="144" t="str">
        <f>'BS+'!E75</f>
        <v>-</v>
      </c>
      <c r="E95" s="276" t="s">
        <v>494</v>
      </c>
      <c r="F95" s="276" t="s">
        <v>494</v>
      </c>
      <c r="G95" s="154"/>
      <c r="H95" s="154"/>
      <c r="I95" s="154"/>
      <c r="J95" s="154"/>
      <c r="K95" s="25" t="s">
        <v>141</v>
      </c>
    </row>
    <row r="96" spans="1:11" ht="15">
      <c r="A96" s="896"/>
      <c r="B96" s="163" t="str">
        <f>'BS+'!C76</f>
        <v>-</v>
      </c>
      <c r="C96" s="163" t="str">
        <f>'BS+'!D76</f>
        <v>-</v>
      </c>
      <c r="D96" s="144" t="str">
        <f>'BS+'!E76</f>
        <v>-</v>
      </c>
      <c r="E96" s="276" t="s">
        <v>494</v>
      </c>
      <c r="F96" s="276" t="s">
        <v>494</v>
      </c>
      <c r="G96" s="154"/>
      <c r="H96" s="154"/>
      <c r="I96" s="154"/>
      <c r="J96" s="154"/>
      <c r="K96" s="25" t="s">
        <v>141</v>
      </c>
    </row>
    <row r="97" spans="1:11" ht="15">
      <c r="A97" s="896"/>
      <c r="B97" s="163" t="str">
        <f>'BS+'!C77</f>
        <v>-</v>
      </c>
      <c r="C97" s="163" t="str">
        <f>'BS+'!D77</f>
        <v>-</v>
      </c>
      <c r="D97" s="144" t="str">
        <f>'BS+'!E77</f>
        <v>-</v>
      </c>
      <c r="E97" s="276" t="s">
        <v>494</v>
      </c>
      <c r="F97" s="276" t="s">
        <v>494</v>
      </c>
      <c r="G97" s="154"/>
      <c r="H97" s="154"/>
      <c r="I97" s="154"/>
      <c r="J97" s="154"/>
      <c r="K97" s="25" t="s">
        <v>141</v>
      </c>
    </row>
    <row r="98" spans="1:11" ht="15">
      <c r="A98" s="896"/>
      <c r="B98" s="163" t="str">
        <f>'BS+'!C78</f>
        <v>-</v>
      </c>
      <c r="C98" s="163" t="str">
        <f>'BS+'!D78</f>
        <v>-</v>
      </c>
      <c r="D98" s="144" t="str">
        <f>'BS+'!E78</f>
        <v>-</v>
      </c>
      <c r="E98" s="276" t="s">
        <v>494</v>
      </c>
      <c r="F98" s="276" t="s">
        <v>494</v>
      </c>
      <c r="G98" s="154"/>
      <c r="H98" s="154"/>
      <c r="I98" s="154"/>
      <c r="J98" s="154"/>
      <c r="K98" s="25" t="s">
        <v>141</v>
      </c>
    </row>
    <row r="99" spans="1:11" ht="15">
      <c r="A99" s="896"/>
      <c r="B99" s="163" t="str">
        <f>'BS+'!C79</f>
        <v>-</v>
      </c>
      <c r="C99" s="163" t="str">
        <f>'BS+'!D79</f>
        <v>-</v>
      </c>
      <c r="D99" s="144" t="str">
        <f>'BS+'!E79</f>
        <v>-</v>
      </c>
      <c r="E99" s="276" t="s">
        <v>494</v>
      </c>
      <c r="F99" s="276" t="s">
        <v>494</v>
      </c>
      <c r="G99" s="154"/>
      <c r="H99" s="154"/>
      <c r="I99" s="154"/>
      <c r="J99" s="154"/>
      <c r="K99" s="25" t="s">
        <v>141</v>
      </c>
    </row>
    <row r="100" spans="1:11" ht="15">
      <c r="A100" s="896"/>
      <c r="B100" s="163" t="str">
        <f>'BS+'!C80</f>
        <v>-</v>
      </c>
      <c r="C100" s="163" t="str">
        <f>'BS+'!D80</f>
        <v>-</v>
      </c>
      <c r="D100" s="144" t="str">
        <f>'BS+'!E80</f>
        <v>-</v>
      </c>
      <c r="E100" s="276" t="s">
        <v>494</v>
      </c>
      <c r="F100" s="276" t="s">
        <v>494</v>
      </c>
      <c r="G100" s="154"/>
      <c r="H100" s="154"/>
      <c r="I100" s="154"/>
      <c r="J100" s="154"/>
      <c r="K100" s="25" t="s">
        <v>141</v>
      </c>
    </row>
    <row r="101" spans="1:11" ht="15">
      <c r="A101" s="896"/>
      <c r="B101" s="163" t="str">
        <f>'BS+'!C81</f>
        <v>-</v>
      </c>
      <c r="C101" s="163" t="str">
        <f>'BS+'!D81</f>
        <v>-</v>
      </c>
      <c r="D101" s="144" t="str">
        <f>'BS+'!E81</f>
        <v>-</v>
      </c>
      <c r="E101" s="276" t="s">
        <v>494</v>
      </c>
      <c r="F101" s="276" t="s">
        <v>494</v>
      </c>
      <c r="G101" s="154"/>
      <c r="H101" s="154"/>
      <c r="I101" s="154"/>
      <c r="J101" s="154"/>
      <c r="K101" s="25" t="s">
        <v>141</v>
      </c>
    </row>
    <row r="102" spans="1:11" ht="15">
      <c r="A102" s="896"/>
      <c r="B102" s="163" t="str">
        <f>'BS+'!C92</f>
        <v>-</v>
      </c>
      <c r="C102" s="163" t="str">
        <f>'BS+'!D92</f>
        <v>-</v>
      </c>
      <c r="D102" s="144" t="str">
        <f>'BS+'!E92</f>
        <v>-</v>
      </c>
      <c r="E102" s="276" t="s">
        <v>494</v>
      </c>
      <c r="F102" s="276" t="s">
        <v>494</v>
      </c>
      <c r="G102" s="154"/>
      <c r="H102" s="154"/>
      <c r="I102" s="154"/>
      <c r="J102" s="154"/>
      <c r="K102" s="25" t="s">
        <v>141</v>
      </c>
    </row>
    <row r="103" spans="1:11" ht="15">
      <c r="A103" s="897"/>
      <c r="B103" s="164" t="str">
        <f>'BS+'!C93</f>
        <v>Supranational (EEA)</v>
      </c>
      <c r="C103" s="164">
        <f>'BS+'!D93</f>
        <v>0</v>
      </c>
      <c r="D103" s="139" t="str">
        <f>'BS+'!E93</f>
        <v>-</v>
      </c>
      <c r="E103" s="271" t="s">
        <v>494</v>
      </c>
      <c r="F103" s="271" t="s">
        <v>494</v>
      </c>
      <c r="G103" s="154"/>
      <c r="H103" s="154"/>
      <c r="I103" s="154"/>
      <c r="J103" s="154"/>
      <c r="K103" s="25" t="s">
        <v>141</v>
      </c>
    </row>
    <row r="104" spans="1:11" ht="15" customHeight="1">
      <c r="A104" s="873" t="s">
        <v>847</v>
      </c>
      <c r="B104" s="539" t="s">
        <v>810</v>
      </c>
      <c r="C104" s="537" t="s">
        <v>617</v>
      </c>
      <c r="D104" s="540" t="s">
        <v>617</v>
      </c>
      <c r="E104" s="276" t="s">
        <v>494</v>
      </c>
      <c r="F104" s="276" t="s">
        <v>494</v>
      </c>
      <c r="G104" s="154"/>
      <c r="H104" s="154"/>
      <c r="I104" s="154"/>
      <c r="J104" s="154"/>
      <c r="K104" s="25" t="s">
        <v>141</v>
      </c>
    </row>
    <row r="105" spans="1:11" ht="15">
      <c r="A105" s="874"/>
      <c r="B105" s="539" t="s">
        <v>797</v>
      </c>
      <c r="C105" s="537" t="s">
        <v>795</v>
      </c>
      <c r="D105" s="540" t="s">
        <v>795</v>
      </c>
      <c r="E105" s="276" t="s">
        <v>494</v>
      </c>
      <c r="F105" s="276" t="s">
        <v>494</v>
      </c>
      <c r="G105" s="154"/>
      <c r="H105" s="154"/>
      <c r="I105" s="154"/>
      <c r="J105" s="154"/>
      <c r="K105" s="25" t="s">
        <v>141</v>
      </c>
    </row>
    <row r="106" spans="1:11" ht="15">
      <c r="A106" s="874"/>
      <c r="B106" s="539" t="s">
        <v>722</v>
      </c>
      <c r="C106" s="537" t="s">
        <v>720</v>
      </c>
      <c r="D106" s="540" t="s">
        <v>720</v>
      </c>
      <c r="E106" s="276" t="s">
        <v>494</v>
      </c>
      <c r="F106" s="276" t="s">
        <v>494</v>
      </c>
      <c r="G106" s="154"/>
      <c r="H106" s="154"/>
      <c r="I106" s="154"/>
      <c r="J106" s="154"/>
      <c r="K106" s="25" t="s">
        <v>141</v>
      </c>
    </row>
    <row r="107" spans="1:11" ht="15">
      <c r="A107" s="874"/>
      <c r="B107" s="162" t="str">
        <f>'BS+'!C97</f>
        <v>-</v>
      </c>
      <c r="C107" s="162" t="str">
        <f>'BS+'!D97</f>
        <v>-</v>
      </c>
      <c r="D107" s="146" t="str">
        <f>'BS+'!E97</f>
        <v>-</v>
      </c>
      <c r="E107" s="276" t="s">
        <v>494</v>
      </c>
      <c r="F107" s="276" t="s">
        <v>494</v>
      </c>
      <c r="G107" s="154"/>
      <c r="H107" s="154"/>
      <c r="I107" s="154"/>
      <c r="J107" s="154"/>
      <c r="K107" s="25" t="s">
        <v>141</v>
      </c>
    </row>
    <row r="108" spans="1:11" ht="15">
      <c r="A108" s="874"/>
      <c r="B108" s="163" t="str">
        <f>'BS+'!C98</f>
        <v>-</v>
      </c>
      <c r="C108" s="163" t="str">
        <f>'BS+'!D98</f>
        <v>-</v>
      </c>
      <c r="D108" s="144" t="str">
        <f>'BS+'!E98</f>
        <v>-</v>
      </c>
      <c r="E108" s="276" t="s">
        <v>494</v>
      </c>
      <c r="F108" s="276" t="s">
        <v>494</v>
      </c>
      <c r="G108" s="154"/>
      <c r="H108" s="154"/>
      <c r="I108" s="154"/>
      <c r="J108" s="154"/>
      <c r="K108" s="25" t="s">
        <v>141</v>
      </c>
    </row>
    <row r="109" spans="1:11" ht="15">
      <c r="A109" s="874"/>
      <c r="B109" s="163" t="str">
        <f>'BS+'!C99</f>
        <v>-</v>
      </c>
      <c r="C109" s="163" t="str">
        <f>'BS+'!D99</f>
        <v>-</v>
      </c>
      <c r="D109" s="144" t="str">
        <f>'BS+'!E99</f>
        <v>-</v>
      </c>
      <c r="E109" s="276" t="s">
        <v>494</v>
      </c>
      <c r="F109" s="276" t="s">
        <v>494</v>
      </c>
      <c r="G109" s="154"/>
      <c r="H109" s="154"/>
      <c r="I109" s="154"/>
      <c r="J109" s="154"/>
      <c r="K109" s="25" t="s">
        <v>141</v>
      </c>
    </row>
    <row r="110" spans="1:11" ht="15">
      <c r="A110" s="874"/>
      <c r="B110" s="163" t="str">
        <f>'BS+'!C100</f>
        <v>-</v>
      </c>
      <c r="C110" s="163" t="str">
        <f>'BS+'!D100</f>
        <v>-</v>
      </c>
      <c r="D110" s="144" t="str">
        <f>'BS+'!E100</f>
        <v>-</v>
      </c>
      <c r="E110" s="276" t="s">
        <v>494</v>
      </c>
      <c r="F110" s="276" t="s">
        <v>494</v>
      </c>
      <c r="G110" s="154"/>
      <c r="H110" s="154"/>
      <c r="I110" s="154"/>
      <c r="J110" s="154"/>
      <c r="K110" s="25" t="s">
        <v>141</v>
      </c>
    </row>
    <row r="111" spans="1:11" ht="15">
      <c r="A111" s="874"/>
      <c r="B111" s="163" t="str">
        <f>'BS+'!C101</f>
        <v>-</v>
      </c>
      <c r="C111" s="163" t="str">
        <f>'BS+'!D101</f>
        <v>-</v>
      </c>
      <c r="D111" s="144" t="str">
        <f>'BS+'!E101</f>
        <v>-</v>
      </c>
      <c r="E111" s="276" t="s">
        <v>494</v>
      </c>
      <c r="F111" s="276" t="s">
        <v>494</v>
      </c>
      <c r="G111" s="154"/>
      <c r="H111" s="154"/>
      <c r="I111" s="154"/>
      <c r="J111" s="154"/>
      <c r="K111" s="25" t="s">
        <v>141</v>
      </c>
    </row>
    <row r="112" spans="1:11" ht="15">
      <c r="A112" s="874"/>
      <c r="B112" s="163" t="str">
        <f>'BS+'!C102</f>
        <v>-</v>
      </c>
      <c r="C112" s="163" t="str">
        <f>'BS+'!D102</f>
        <v>-</v>
      </c>
      <c r="D112" s="144" t="str">
        <f>'BS+'!E102</f>
        <v>-</v>
      </c>
      <c r="E112" s="276" t="s">
        <v>494</v>
      </c>
      <c r="F112" s="276" t="s">
        <v>494</v>
      </c>
      <c r="G112" s="154"/>
      <c r="H112" s="154"/>
      <c r="I112" s="154"/>
      <c r="J112" s="154"/>
      <c r="K112" s="25" t="s">
        <v>141</v>
      </c>
    </row>
    <row r="113" spans="1:11" ht="15">
      <c r="A113" s="874"/>
      <c r="B113" s="163" t="str">
        <f>'BS+'!C103</f>
        <v>-</v>
      </c>
      <c r="C113" s="163" t="str">
        <f>'BS+'!D103</f>
        <v>-</v>
      </c>
      <c r="D113" s="144" t="str">
        <f>'BS+'!E103</f>
        <v>-</v>
      </c>
      <c r="E113" s="276" t="s">
        <v>494</v>
      </c>
      <c r="F113" s="276" t="s">
        <v>494</v>
      </c>
      <c r="G113" s="154"/>
      <c r="H113" s="154"/>
      <c r="I113" s="154"/>
      <c r="J113" s="154"/>
      <c r="K113" s="25" t="s">
        <v>141</v>
      </c>
    </row>
    <row r="114" spans="1:11" ht="15">
      <c r="A114" s="874"/>
      <c r="B114" s="163" t="str">
        <f>'BS+'!C104</f>
        <v>-</v>
      </c>
      <c r="C114" s="163" t="str">
        <f>'BS+'!D104</f>
        <v>-</v>
      </c>
      <c r="D114" s="144" t="str">
        <f>'BS+'!E104</f>
        <v>-</v>
      </c>
      <c r="E114" s="276" t="s">
        <v>494</v>
      </c>
      <c r="F114" s="276" t="s">
        <v>494</v>
      </c>
      <c r="G114" s="154"/>
      <c r="H114" s="154"/>
      <c r="I114" s="154"/>
      <c r="J114" s="154"/>
      <c r="K114" s="25" t="s">
        <v>141</v>
      </c>
    </row>
    <row r="115" spans="1:11" ht="15">
      <c r="A115" s="874"/>
      <c r="B115" s="163" t="str">
        <f>'BS+'!C105</f>
        <v>-</v>
      </c>
      <c r="C115" s="163" t="str">
        <f>'BS+'!D105</f>
        <v>-</v>
      </c>
      <c r="D115" s="144" t="str">
        <f>'BS+'!E105</f>
        <v>-</v>
      </c>
      <c r="E115" s="276" t="s">
        <v>494</v>
      </c>
      <c r="F115" s="276" t="s">
        <v>494</v>
      </c>
      <c r="G115" s="154"/>
      <c r="H115" s="154"/>
      <c r="I115" s="154"/>
      <c r="J115" s="154"/>
      <c r="K115" s="25" t="s">
        <v>141</v>
      </c>
    </row>
    <row r="116" spans="1:11" ht="15">
      <c r="A116" s="874"/>
      <c r="B116" s="164" t="str">
        <f>'BS+'!C106</f>
        <v>-</v>
      </c>
      <c r="C116" s="164" t="str">
        <f>'BS+'!D106</f>
        <v>-</v>
      </c>
      <c r="D116" s="139" t="str">
        <f>'BS+'!E106</f>
        <v>-</v>
      </c>
      <c r="E116" s="276" t="s">
        <v>494</v>
      </c>
      <c r="F116" s="276" t="s">
        <v>494</v>
      </c>
      <c r="G116" s="154"/>
      <c r="H116" s="154"/>
      <c r="I116" s="154"/>
      <c r="J116" s="154"/>
      <c r="K116" s="25" t="s">
        <v>141</v>
      </c>
    </row>
    <row r="117" spans="1:11" ht="15">
      <c r="A117" s="875"/>
      <c r="B117" s="541" t="s">
        <v>848</v>
      </c>
      <c r="C117" s="143"/>
      <c r="D117" s="143"/>
      <c r="E117" s="272" t="s">
        <v>494</v>
      </c>
      <c r="F117" s="272" t="s">
        <v>494</v>
      </c>
      <c r="G117" s="154"/>
      <c r="H117" s="154"/>
      <c r="I117" s="154"/>
      <c r="J117" s="154"/>
      <c r="K117" s="25" t="s">
        <v>141</v>
      </c>
    </row>
    <row r="118" spans="1:11" ht="15">
      <c r="A118" s="542" t="s">
        <v>849</v>
      </c>
      <c r="B118" s="543"/>
      <c r="C118" s="544"/>
      <c r="D118" s="545"/>
      <c r="E118" s="138">
        <f>SUM(E60:E117)</f>
        <v>0</v>
      </c>
      <c r="F118" s="138">
        <f>SUM(F60:F117)</f>
        <v>0</v>
      </c>
      <c r="G118" s="154"/>
      <c r="H118" s="154"/>
      <c r="I118" s="154"/>
      <c r="J118" s="154"/>
      <c r="K118" s="25" t="s">
        <v>141</v>
      </c>
    </row>
    <row r="119" ht="15">
      <c r="K119" s="25" t="s">
        <v>141</v>
      </c>
    </row>
    <row r="120" spans="2:11" ht="15" customHeight="1">
      <c r="B120" s="911" t="s">
        <v>911</v>
      </c>
      <c r="C120" s="154"/>
      <c r="K120" s="25" t="s">
        <v>141</v>
      </c>
    </row>
    <row r="121" spans="2:11" ht="15">
      <c r="B121" s="912"/>
      <c r="C121" s="154"/>
      <c r="K121" s="25" t="s">
        <v>141</v>
      </c>
    </row>
    <row r="122" ht="15">
      <c r="K122" s="25" t="s">
        <v>141</v>
      </c>
    </row>
    <row r="123" spans="2:11" ht="15">
      <c r="B123" s="869" t="s">
        <v>850</v>
      </c>
      <c r="C123" s="883" t="s">
        <v>849</v>
      </c>
      <c r="D123" s="887" t="s">
        <v>851</v>
      </c>
      <c r="E123" s="888"/>
      <c r="F123" s="888"/>
      <c r="G123" s="888"/>
      <c r="H123" s="888"/>
      <c r="I123" s="888"/>
      <c r="J123" s="889"/>
      <c r="K123" s="25" t="s">
        <v>141</v>
      </c>
    </row>
    <row r="124" spans="2:11" ht="22.5">
      <c r="B124" s="913"/>
      <c r="C124" s="884"/>
      <c r="D124" s="546" t="s">
        <v>852</v>
      </c>
      <c r="E124" s="546" t="s">
        <v>853</v>
      </c>
      <c r="F124" s="547" t="s">
        <v>854</v>
      </c>
      <c r="G124" s="547" t="s">
        <v>855</v>
      </c>
      <c r="H124" s="547" t="s">
        <v>856</v>
      </c>
      <c r="I124" s="547" t="s">
        <v>857</v>
      </c>
      <c r="J124" s="547" t="s">
        <v>1145</v>
      </c>
      <c r="K124" s="25" t="s">
        <v>141</v>
      </c>
    </row>
    <row r="125" spans="2:11" ht="15">
      <c r="B125" s="548" t="s">
        <v>877</v>
      </c>
      <c r="C125" s="145">
        <f>SUM(D125:J125)</f>
        <v>0</v>
      </c>
      <c r="D125" s="272" t="s">
        <v>494</v>
      </c>
      <c r="E125" s="272" t="s">
        <v>494</v>
      </c>
      <c r="F125" s="272" t="s">
        <v>494</v>
      </c>
      <c r="G125" s="272" t="s">
        <v>494</v>
      </c>
      <c r="H125" s="272" t="s">
        <v>494</v>
      </c>
      <c r="I125" s="272" t="s">
        <v>494</v>
      </c>
      <c r="J125" s="272" t="s">
        <v>494</v>
      </c>
      <c r="K125" s="25" t="s">
        <v>141</v>
      </c>
    </row>
    <row r="126" spans="2:11" ht="15">
      <c r="B126" s="548" t="s">
        <v>878</v>
      </c>
      <c r="C126" s="145">
        <f>SUM(D126:J126)</f>
        <v>0</v>
      </c>
      <c r="D126" s="272" t="s">
        <v>494</v>
      </c>
      <c r="E126" s="272" t="s">
        <v>494</v>
      </c>
      <c r="F126" s="272" t="s">
        <v>494</v>
      </c>
      <c r="G126" s="272" t="s">
        <v>494</v>
      </c>
      <c r="H126" s="272" t="s">
        <v>494</v>
      </c>
      <c r="I126" s="272" t="s">
        <v>494</v>
      </c>
      <c r="J126" s="272" t="s">
        <v>494</v>
      </c>
      <c r="K126" s="25" t="s">
        <v>141</v>
      </c>
    </row>
    <row r="127" spans="2:11" ht="15">
      <c r="B127" s="548" t="s">
        <v>858</v>
      </c>
      <c r="C127" s="145">
        <f>SUM(D127:J127)</f>
        <v>0</v>
      </c>
      <c r="D127" s="272" t="s">
        <v>494</v>
      </c>
      <c r="E127" s="272" t="s">
        <v>494</v>
      </c>
      <c r="F127" s="272" t="s">
        <v>494</v>
      </c>
      <c r="G127" s="272" t="s">
        <v>494</v>
      </c>
      <c r="H127" s="272" t="s">
        <v>494</v>
      </c>
      <c r="I127" s="272" t="s">
        <v>494</v>
      </c>
      <c r="J127" s="272" t="s">
        <v>494</v>
      </c>
      <c r="K127" s="25" t="s">
        <v>141</v>
      </c>
    </row>
    <row r="128" spans="2:11" ht="15">
      <c r="B128" s="550" t="s">
        <v>85</v>
      </c>
      <c r="C128" s="138">
        <f>SUM(D128:J128)</f>
        <v>0</v>
      </c>
      <c r="D128" s="147">
        <f>SUM(D125:D127)</f>
        <v>0</v>
      </c>
      <c r="E128" s="147">
        <f aca="true" t="shared" si="0" ref="E128:J128">SUM(E125:E127)</f>
        <v>0</v>
      </c>
      <c r="F128" s="147">
        <f t="shared" si="0"/>
        <v>0</v>
      </c>
      <c r="G128" s="147">
        <f t="shared" si="0"/>
        <v>0</v>
      </c>
      <c r="H128" s="147">
        <f t="shared" si="0"/>
        <v>0</v>
      </c>
      <c r="I128" s="147">
        <f t="shared" si="0"/>
        <v>0</v>
      </c>
      <c r="J128" s="147">
        <f t="shared" si="0"/>
        <v>0</v>
      </c>
      <c r="K128" s="25" t="s">
        <v>141</v>
      </c>
    </row>
    <row r="129" s="154" customFormat="1" ht="15">
      <c r="K129" s="25" t="s">
        <v>141</v>
      </c>
    </row>
    <row r="130" spans="1:11" s="154" customFormat="1" ht="15">
      <c r="A130" s="153" t="s">
        <v>908</v>
      </c>
      <c r="B130" s="911" t="s">
        <v>935</v>
      </c>
      <c r="K130" s="25" t="s">
        <v>141</v>
      </c>
    </row>
    <row r="131" spans="2:11" s="154" customFormat="1" ht="15">
      <c r="B131" s="912"/>
      <c r="K131" s="25" t="s">
        <v>141</v>
      </c>
    </row>
    <row r="132" s="154" customFormat="1" ht="15">
      <c r="K132" s="25" t="s">
        <v>141</v>
      </c>
    </row>
    <row r="133" spans="3:11" s="154" customFormat="1" ht="25.5" customHeight="1">
      <c r="C133" s="602" t="s">
        <v>931</v>
      </c>
      <c r="D133" s="602"/>
      <c r="E133" s="602" t="s">
        <v>2</v>
      </c>
      <c r="F133" s="602"/>
      <c r="G133" s="602"/>
      <c r="H133" s="602" t="s">
        <v>55</v>
      </c>
      <c r="I133" s="602"/>
      <c r="J133" s="602"/>
      <c r="K133" s="25" t="s">
        <v>141</v>
      </c>
    </row>
    <row r="134" spans="3:11" s="154" customFormat="1" ht="48">
      <c r="C134" s="585" t="s">
        <v>922</v>
      </c>
      <c r="D134" s="585" t="s">
        <v>923</v>
      </c>
      <c r="E134" s="603" t="s">
        <v>920</v>
      </c>
      <c r="F134" s="585" t="s">
        <v>922</v>
      </c>
      <c r="G134" s="585" t="s">
        <v>923</v>
      </c>
      <c r="H134" s="603" t="s">
        <v>920</v>
      </c>
      <c r="I134" s="585" t="s">
        <v>922</v>
      </c>
      <c r="J134" s="585" t="s">
        <v>923</v>
      </c>
      <c r="K134" s="25" t="s">
        <v>141</v>
      </c>
    </row>
    <row r="135" spans="2:11" s="154" customFormat="1" ht="30">
      <c r="B135" s="426" t="s">
        <v>924</v>
      </c>
      <c r="C135" s="272" t="s">
        <v>494</v>
      </c>
      <c r="D135" s="272" t="s">
        <v>494</v>
      </c>
      <c r="E135" s="272" t="s">
        <v>494</v>
      </c>
      <c r="F135" s="272" t="s">
        <v>494</v>
      </c>
      <c r="G135" s="272" t="s">
        <v>494</v>
      </c>
      <c r="H135" s="272" t="s">
        <v>494</v>
      </c>
      <c r="I135" s="272" t="s">
        <v>494</v>
      </c>
      <c r="J135" s="272" t="s">
        <v>494</v>
      </c>
      <c r="K135" s="25" t="s">
        <v>141</v>
      </c>
    </row>
    <row r="136" spans="2:11" s="154" customFormat="1" ht="15">
      <c r="B136" s="426" t="s">
        <v>925</v>
      </c>
      <c r="C136" s="272" t="s">
        <v>494</v>
      </c>
      <c r="D136" s="272" t="s">
        <v>494</v>
      </c>
      <c r="E136" s="272" t="s">
        <v>494</v>
      </c>
      <c r="F136" s="272" t="s">
        <v>494</v>
      </c>
      <c r="G136" s="272" t="s">
        <v>494</v>
      </c>
      <c r="H136" s="272" t="s">
        <v>494</v>
      </c>
      <c r="I136" s="272" t="s">
        <v>494</v>
      </c>
      <c r="J136" s="272" t="s">
        <v>494</v>
      </c>
      <c r="K136" s="25" t="s">
        <v>141</v>
      </c>
    </row>
    <row r="137" spans="2:11" s="154" customFormat="1" ht="15">
      <c r="B137" s="426" t="s">
        <v>926</v>
      </c>
      <c r="C137" s="272" t="s">
        <v>494</v>
      </c>
      <c r="D137" s="272" t="s">
        <v>494</v>
      </c>
      <c r="E137" s="272" t="s">
        <v>494</v>
      </c>
      <c r="F137" s="272" t="s">
        <v>494</v>
      </c>
      <c r="G137" s="272" t="s">
        <v>494</v>
      </c>
      <c r="H137" s="272" t="s">
        <v>494</v>
      </c>
      <c r="I137" s="272" t="s">
        <v>494</v>
      </c>
      <c r="J137" s="272" t="s">
        <v>494</v>
      </c>
      <c r="K137" s="25" t="s">
        <v>141</v>
      </c>
    </row>
    <row r="138" spans="2:11" s="154" customFormat="1" ht="15">
      <c r="B138" s="426" t="s">
        <v>927</v>
      </c>
      <c r="C138" s="272" t="s">
        <v>494</v>
      </c>
      <c r="D138" s="272" t="s">
        <v>494</v>
      </c>
      <c r="E138" s="272" t="s">
        <v>494</v>
      </c>
      <c r="F138" s="272" t="s">
        <v>494</v>
      </c>
      <c r="G138" s="272" t="s">
        <v>494</v>
      </c>
      <c r="H138" s="272" t="s">
        <v>494</v>
      </c>
      <c r="I138" s="272" t="s">
        <v>494</v>
      </c>
      <c r="J138" s="272" t="s">
        <v>494</v>
      </c>
      <c r="K138" s="25" t="s">
        <v>141</v>
      </c>
    </row>
    <row r="139" spans="2:11" s="154" customFormat="1" ht="15">
      <c r="B139" s="426" t="s">
        <v>928</v>
      </c>
      <c r="C139" s="272" t="s">
        <v>494</v>
      </c>
      <c r="D139" s="272" t="s">
        <v>494</v>
      </c>
      <c r="E139" s="272" t="s">
        <v>494</v>
      </c>
      <c r="F139" s="272" t="s">
        <v>494</v>
      </c>
      <c r="G139" s="272" t="s">
        <v>494</v>
      </c>
      <c r="H139" s="272" t="s">
        <v>494</v>
      </c>
      <c r="I139" s="272" t="s">
        <v>494</v>
      </c>
      <c r="J139" s="272" t="s">
        <v>494</v>
      </c>
      <c r="K139" s="25" t="s">
        <v>141</v>
      </c>
    </row>
    <row r="140" spans="2:11" s="154" customFormat="1" ht="15">
      <c r="B140" s="426" t="s">
        <v>929</v>
      </c>
      <c r="C140" s="272" t="s">
        <v>494</v>
      </c>
      <c r="D140" s="272" t="s">
        <v>494</v>
      </c>
      <c r="E140" s="272" t="s">
        <v>494</v>
      </c>
      <c r="F140" s="272" t="s">
        <v>494</v>
      </c>
      <c r="G140" s="272" t="s">
        <v>494</v>
      </c>
      <c r="H140" s="272" t="s">
        <v>494</v>
      </c>
      <c r="I140" s="272" t="s">
        <v>494</v>
      </c>
      <c r="J140" s="272" t="s">
        <v>494</v>
      </c>
      <c r="K140" s="25" t="s">
        <v>141</v>
      </c>
    </row>
    <row r="141" spans="2:11" s="154" customFormat="1" ht="15">
      <c r="B141" s="426" t="s">
        <v>930</v>
      </c>
      <c r="C141" s="272" t="s">
        <v>494</v>
      </c>
      <c r="D141" s="272" t="s">
        <v>494</v>
      </c>
      <c r="E141" s="272" t="s">
        <v>494</v>
      </c>
      <c r="F141" s="272" t="s">
        <v>494</v>
      </c>
      <c r="G141" s="272" t="s">
        <v>494</v>
      </c>
      <c r="H141" s="272" t="s">
        <v>494</v>
      </c>
      <c r="I141" s="272" t="s">
        <v>494</v>
      </c>
      <c r="J141" s="272" t="s">
        <v>494</v>
      </c>
      <c r="K141" s="25" t="s">
        <v>141</v>
      </c>
    </row>
    <row r="142" spans="2:11" s="154" customFormat="1" ht="15">
      <c r="B142" s="427" t="s">
        <v>932</v>
      </c>
      <c r="C142" s="272" t="s">
        <v>494</v>
      </c>
      <c r="D142" s="272" t="s">
        <v>494</v>
      </c>
      <c r="E142" s="272" t="s">
        <v>494</v>
      </c>
      <c r="F142" s="272" t="s">
        <v>494</v>
      </c>
      <c r="G142" s="272" t="s">
        <v>494</v>
      </c>
      <c r="H142" s="272" t="s">
        <v>494</v>
      </c>
      <c r="I142" s="272" t="s">
        <v>494</v>
      </c>
      <c r="J142" s="272" t="s">
        <v>494</v>
      </c>
      <c r="K142" s="25" t="s">
        <v>141</v>
      </c>
    </row>
    <row r="143" spans="2:11" s="154" customFormat="1" ht="15">
      <c r="B143" s="427" t="s">
        <v>934</v>
      </c>
      <c r="C143" s="272" t="s">
        <v>494</v>
      </c>
      <c r="K143" s="25" t="s">
        <v>141</v>
      </c>
    </row>
    <row r="144" spans="2:11" ht="15">
      <c r="B144" s="427" t="s">
        <v>933</v>
      </c>
      <c r="C144" s="150" t="str">
        <f>IF(C142="-","-",SUM(C142)-SUM(C143))</f>
        <v>-</v>
      </c>
      <c r="K144" s="25" t="s">
        <v>141</v>
      </c>
    </row>
    <row r="145" s="154" customFormat="1" ht="15">
      <c r="K145" s="25" t="s">
        <v>141</v>
      </c>
    </row>
    <row r="146" spans="3:11" s="154" customFormat="1" ht="22.5" customHeight="1">
      <c r="C146" s="602" t="s">
        <v>931</v>
      </c>
      <c r="D146" s="602"/>
      <c r="E146" s="602" t="s">
        <v>947</v>
      </c>
      <c r="F146" s="602"/>
      <c r="G146" s="602"/>
      <c r="H146" s="602" t="s">
        <v>948</v>
      </c>
      <c r="I146" s="602"/>
      <c r="J146" s="602"/>
      <c r="K146" s="25" t="s">
        <v>141</v>
      </c>
    </row>
    <row r="147" spans="2:11" s="154" customFormat="1" ht="48">
      <c r="B147" s="428" t="s">
        <v>2125</v>
      </c>
      <c r="C147" s="585" t="s">
        <v>922</v>
      </c>
      <c r="D147" s="585" t="s">
        <v>923</v>
      </c>
      <c r="E147" s="603" t="s">
        <v>920</v>
      </c>
      <c r="F147" s="585" t="s">
        <v>922</v>
      </c>
      <c r="G147" s="585" t="s">
        <v>923</v>
      </c>
      <c r="H147" s="603" t="s">
        <v>920</v>
      </c>
      <c r="I147" s="585" t="s">
        <v>922</v>
      </c>
      <c r="J147" s="585" t="s">
        <v>923</v>
      </c>
      <c r="K147" s="25" t="s">
        <v>141</v>
      </c>
    </row>
    <row r="148" spans="2:11" s="154" customFormat="1" ht="20.25" customHeight="1">
      <c r="B148" s="427" t="s">
        <v>946</v>
      </c>
      <c r="C148" s="272" t="s">
        <v>494</v>
      </c>
      <c r="D148" s="272" t="s">
        <v>494</v>
      </c>
      <c r="E148" s="272" t="s">
        <v>494</v>
      </c>
      <c r="F148" s="272" t="s">
        <v>494</v>
      </c>
      <c r="G148" s="272" t="s">
        <v>494</v>
      </c>
      <c r="H148" s="272" t="s">
        <v>494</v>
      </c>
      <c r="I148" s="272" t="s">
        <v>494</v>
      </c>
      <c r="J148" s="272" t="s">
        <v>494</v>
      </c>
      <c r="K148" s="25" t="s">
        <v>141</v>
      </c>
    </row>
    <row r="149" ht="15">
      <c r="K149" s="25" t="s">
        <v>141</v>
      </c>
    </row>
    <row r="150" spans="1:11" ht="15">
      <c r="A150" s="25" t="s">
        <v>141</v>
      </c>
      <c r="B150" s="25" t="s">
        <v>141</v>
      </c>
      <c r="C150" s="25" t="s">
        <v>141</v>
      </c>
      <c r="D150" s="25" t="s">
        <v>141</v>
      </c>
      <c r="E150" s="25" t="s">
        <v>141</v>
      </c>
      <c r="F150" s="25" t="s">
        <v>141</v>
      </c>
      <c r="G150" s="25" t="s">
        <v>141</v>
      </c>
      <c r="H150" s="25" t="s">
        <v>141</v>
      </c>
      <c r="I150" s="25" t="s">
        <v>141</v>
      </c>
      <c r="J150" s="25" t="s">
        <v>141</v>
      </c>
      <c r="K150" s="25" t="s">
        <v>141</v>
      </c>
    </row>
  </sheetData>
  <sheetProtection/>
  <mergeCells count="16">
    <mergeCell ref="A57:A59"/>
    <mergeCell ref="C57:D57"/>
    <mergeCell ref="C58:C59"/>
    <mergeCell ref="B130:B131"/>
    <mergeCell ref="B123:B124"/>
    <mergeCell ref="B120:B121"/>
    <mergeCell ref="A60:A90"/>
    <mergeCell ref="A91:A103"/>
    <mergeCell ref="A104:A117"/>
    <mergeCell ref="C123:C124"/>
    <mergeCell ref="D123:J123"/>
    <mergeCell ref="B57:B59"/>
    <mergeCell ref="D58:D59"/>
    <mergeCell ref="E58:E59"/>
    <mergeCell ref="F58:F59"/>
    <mergeCell ref="E57:F57"/>
  </mergeCells>
  <dataValidations count="1">
    <dataValidation type="list" allowBlank="1" showInputMessage="1" showErrorMessage="1" sqref="C9">
      <formula1>T.Filling</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Stress Test 2014 Reporting Template (updated v8)</dc:title>
  <dc:subject/>
  <dc:creator>Pierre-Jean Vouette</dc:creator>
  <cp:keywords/>
  <dc:description/>
  <cp:lastModifiedBy>XXX</cp:lastModifiedBy>
  <cp:lastPrinted>2014-04-28T10:47:27Z</cp:lastPrinted>
  <dcterms:created xsi:type="dcterms:W3CDTF">2006-09-16T00:00:00Z</dcterms:created>
  <dcterms:modified xsi:type="dcterms:W3CDTF">2014-07-08T15:11:05Z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423841190</vt:i4>
  </property>
  <property fmtid="{D5CDD505-2E9C-101B-9397-08002B2CF9AE}" pid="3" name="_NewReviewCycle">
    <vt:lpwstr/>
  </property>
  <property fmtid="{D5CDD505-2E9C-101B-9397-08002B2CF9AE}" pid="4" name="_PreviousAdHocReviewCycleID">
    <vt:i4>-1106151723</vt:i4>
  </property>
  <property fmtid="{D5CDD505-2E9C-101B-9397-08002B2CF9AE}" pid="5" name="_EmailSubject">
    <vt:lpwstr>Updated reporting template and updater</vt:lpwstr>
  </property>
  <property fmtid="{D5CDD505-2E9C-101B-9397-08002B2CF9AE}" pid="6" name="_AuthorEmail">
    <vt:lpwstr>Anne.Froehling@eiopa.europa.eu</vt:lpwstr>
  </property>
  <property fmtid="{D5CDD505-2E9C-101B-9397-08002B2CF9AE}" pid="7" name="_AuthorEmailDisplayName">
    <vt:lpwstr>Anne Froehling</vt:lpwstr>
  </property>
  <property fmtid="{D5CDD505-2E9C-101B-9397-08002B2CF9AE}" pid="8" name="Involved Party">
    <vt:lpwstr/>
  </property>
  <property fmtid="{D5CDD505-2E9C-101B-9397-08002B2CF9AE}" pid="9" name="Publication Date">
    <vt:lpwstr>2014-07-09T00:00:00Z</vt:lpwstr>
  </property>
  <property fmtid="{D5CDD505-2E9C-101B-9397-08002B2CF9AE}" pid="10" name="lf7ec453acb346f5b4feea7d032d6f2c">
    <vt:lpwstr>Surveys|62b18434-7914-471c-8468-f91c3fa559d8</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48;#Surveys|62b18434-7914-471c-8468-f91c3fa559d8</vt:lpwstr>
  </property>
  <property fmtid="{D5CDD505-2E9C-101B-9397-08002B2CF9AE}" pid="14" name="obb4efe42ba0440ebcc21f478af52bc7">
    <vt:lpwstr/>
  </property>
  <property fmtid="{D5CDD505-2E9C-101B-9397-08002B2CF9AE}" pid="15" name="TaxCatchAll">
    <vt:lpwstr>48;#Surveys|62b18434-7914-471c-8468-f91c3fa559d8</vt:lpwstr>
  </property>
</Properties>
</file>